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rta\Downloads\"/>
    </mc:Choice>
  </mc:AlternateContent>
  <xr:revisionPtr revIDLastSave="0" documentId="13_ncr:1_{1F4EC34C-9C95-4F55-9354-FB184C58CBA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Calculadora" sheetId="1" r:id="rId1"/>
    <sheet name="Original 531" sheetId="3" r:id="rId2"/>
    <sheet name="PR's" sheetId="2" r:id="rId3"/>
  </sheets>
  <definedNames>
    <definedName name="BarbellWeight">Calculadora!$V$16</definedName>
    <definedName name="Bench100">Calculadora!$T$9</definedName>
    <definedName name="Bench100Plates">Calculadora!$T$10</definedName>
    <definedName name="Bench105">Calculadora!$U$9</definedName>
    <definedName name="Bench105Plates">Calculadora!$U$10</definedName>
    <definedName name="Bench110">Calculadora!$V$9</definedName>
    <definedName name="Bench110Plates">Calculadora!$V$10</definedName>
    <definedName name="Bench40">Calculadora!$H$9</definedName>
    <definedName name="Bench40Plates">Calculadora!$H$10</definedName>
    <definedName name="Bench45">Calculadora!$I$9</definedName>
    <definedName name="Bench45Plates">Calculadora!$I$10</definedName>
    <definedName name="Bench50">Calculadora!$J$9</definedName>
    <definedName name="Bench50Plates">Calculadora!$J$10</definedName>
    <definedName name="Bench55">Calculadora!$K$9</definedName>
    <definedName name="Bench55Plates">Calculadora!$K$10</definedName>
    <definedName name="Bench60">Calculadora!$L$9</definedName>
    <definedName name="Bench60Plates">Calculadora!$L$10</definedName>
    <definedName name="Bench65">Calculadora!$M$9</definedName>
    <definedName name="Bench65Plates">Calculadora!$M$10</definedName>
    <definedName name="Bench70">Calculadora!$N$9</definedName>
    <definedName name="Bench70Plates">Calculadora!$N$10</definedName>
    <definedName name="Bench75">Calculadora!$O$9</definedName>
    <definedName name="Bench75Plates">Calculadora!$O$10</definedName>
    <definedName name="Bench80">Calculadora!$P$9</definedName>
    <definedName name="Bench80Plates">Calculadora!$P$10</definedName>
    <definedName name="Bench85">Calculadora!$Q$9</definedName>
    <definedName name="Bench85Plates">Calculadora!$Q$10</definedName>
    <definedName name="Bench90">Calculadora!$R$9</definedName>
    <definedName name="Bench90Plates">Calculadora!$R$10</definedName>
    <definedName name="Bench95">Calculadora!$S$9</definedName>
    <definedName name="Bench95Plates">Calculadora!$S$10</definedName>
    <definedName name="Deadlift100">Calculadora!$T$7</definedName>
    <definedName name="Deadlift100Plates">Calculadora!$T$8</definedName>
    <definedName name="Deadlift105">Calculadora!$U$7</definedName>
    <definedName name="Deadlift105Plates">Calculadora!$U$8</definedName>
    <definedName name="Deadlift110">Calculadora!$V$7</definedName>
    <definedName name="Deadlift110Plates">Calculadora!$V$8</definedName>
    <definedName name="Deadlift40">Calculadora!$H$7</definedName>
    <definedName name="Deadlift40Plates">Calculadora!$H$8</definedName>
    <definedName name="Deadlift45">Calculadora!$I$7</definedName>
    <definedName name="Deadlift45Plates">Calculadora!$I$8</definedName>
    <definedName name="Deadlift50">Calculadora!$J$7</definedName>
    <definedName name="Deadlift50Plates">Calculadora!$J$8</definedName>
    <definedName name="Deadlift55">Calculadora!$K$7</definedName>
    <definedName name="Deadlift55Plates">Calculadora!$K$8</definedName>
    <definedName name="Deadlift60">Calculadora!$L$7</definedName>
    <definedName name="Deadlift60Plates">Calculadora!$L$8</definedName>
    <definedName name="Deadlift65">Calculadora!$M$7</definedName>
    <definedName name="Deadlift65Plates">Calculadora!$M$8</definedName>
    <definedName name="Deadlift70">Calculadora!$N$7</definedName>
    <definedName name="Deadlift70Plates">Calculadora!$N$8</definedName>
    <definedName name="Deadlift75">Calculadora!$O$7</definedName>
    <definedName name="Deadlift75Plates">Calculadora!$O$8</definedName>
    <definedName name="Deadlift80">Calculadora!$P$7</definedName>
    <definedName name="Deadlift80Plates">Calculadora!$P$8</definedName>
    <definedName name="Deadlift85">Calculadora!$Q$7</definedName>
    <definedName name="Deadlift85Plates">Calculadora!$Q$8</definedName>
    <definedName name="Deadlift90">Calculadora!$R$7</definedName>
    <definedName name="Deadlift90Plates">Calculadora!$R$8</definedName>
    <definedName name="Deadlift95">Calculadora!$S$7</definedName>
    <definedName name="Deadlift95Plates">Calculadora!$S$8</definedName>
    <definedName name="Press100">Calculadora!$T$5</definedName>
    <definedName name="Press100Plates">Calculadora!$T$6</definedName>
    <definedName name="Press105">Calculadora!$U$5</definedName>
    <definedName name="Press105Plates">Calculadora!$U$6</definedName>
    <definedName name="Press110">Calculadora!$V$5</definedName>
    <definedName name="Press110Plates">Calculadora!$V$6</definedName>
    <definedName name="Press40">Calculadora!$H$5</definedName>
    <definedName name="Press40Plates">Calculadora!$H$6</definedName>
    <definedName name="Press45">Calculadora!$I$5</definedName>
    <definedName name="Press45Plates">Calculadora!$I$6</definedName>
    <definedName name="Press50">Calculadora!$J$5</definedName>
    <definedName name="Press50Plates">Calculadora!$J$6</definedName>
    <definedName name="Press55">Calculadora!$K$5</definedName>
    <definedName name="Press55Plates">Calculadora!$K$6</definedName>
    <definedName name="Press60">Calculadora!$L$5</definedName>
    <definedName name="Press60Plates">Calculadora!$L$6</definedName>
    <definedName name="Press65">Calculadora!$M$5</definedName>
    <definedName name="Press65Plates">Calculadora!$M$6</definedName>
    <definedName name="Press70">Calculadora!$N$5</definedName>
    <definedName name="Press70Plates">Calculadora!$N$6</definedName>
    <definedName name="Press75">Calculadora!$O$5</definedName>
    <definedName name="Press75Plates">Calculadora!$O$6</definedName>
    <definedName name="Press80">Calculadora!$P$5</definedName>
    <definedName name="Press80Plates">Calculadora!$P$6</definedName>
    <definedName name="Press85">Calculadora!$Q$5</definedName>
    <definedName name="Press85Plates">Calculadora!$Q$6</definedName>
    <definedName name="Press90">Calculadora!$R$5</definedName>
    <definedName name="Press90Plates">Calculadora!$R$6</definedName>
    <definedName name="Press95">Calculadora!$S$5</definedName>
    <definedName name="Press95Plates">Calculadora!$S$6</definedName>
    <definedName name="RoundBy">Calculadora!$I$2</definedName>
    <definedName name="Squat100">Calculadora!$T$11</definedName>
    <definedName name="Squat100Plates">Calculadora!$T$12</definedName>
    <definedName name="Squat105">Calculadora!$U$11</definedName>
    <definedName name="Squat105Plates">Calculadora!$U$12</definedName>
    <definedName name="Squat110">Calculadora!$V$11</definedName>
    <definedName name="Squat110Plates">Calculadora!$V$12</definedName>
    <definedName name="Squat40">Calculadora!$H$11</definedName>
    <definedName name="Squat40Plates">Calculadora!$H$12</definedName>
    <definedName name="Squat45">Calculadora!$I$11</definedName>
    <definedName name="Squat45Plates">Calculadora!$I$12</definedName>
    <definedName name="Squat50">Calculadora!$J$11</definedName>
    <definedName name="Squat50Plates">Calculadora!$J$12</definedName>
    <definedName name="Squat55">Calculadora!$K$11</definedName>
    <definedName name="Squat55Plates">Calculadora!$K$12</definedName>
    <definedName name="Squat60">Calculadora!$L$11</definedName>
    <definedName name="Squat60Plates">Calculadora!$L$12</definedName>
    <definedName name="Squat65">Calculadora!$M$11</definedName>
    <definedName name="Squat65Plates">Calculadora!$M$12</definedName>
    <definedName name="Squat70">Calculadora!$N$11</definedName>
    <definedName name="Squat70Plates">Calculadora!$N$12</definedName>
    <definedName name="Squat75">Calculadora!$O$11</definedName>
    <definedName name="Squat75Plates">Calculadora!$O$12</definedName>
    <definedName name="Squat80">Calculadora!$P$11</definedName>
    <definedName name="Squat80Plates">Calculadora!$P$12</definedName>
    <definedName name="Squat85">Calculadora!$Q$11</definedName>
    <definedName name="Squat85Plates">Calculadora!$Q$12</definedName>
    <definedName name="Squat90">Calculadora!$R$11</definedName>
    <definedName name="Squat90Plates">Calculadora!$R$12</definedName>
    <definedName name="Squat95">Calculadora!$S$11</definedName>
    <definedName name="Squat95Plates">Calculadora!$S$12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1" i="1" l="1"/>
  <c r="E11" i="1"/>
  <c r="F9" i="1"/>
  <c r="E9" i="1"/>
  <c r="E7" i="1"/>
  <c r="F7" i="1" s="1"/>
  <c r="F5" i="1"/>
  <c r="E5" i="1"/>
  <c r="I2" i="1"/>
  <c r="V11" i="1" s="1"/>
  <c r="I7" i="1" l="1"/>
  <c r="J7" i="1"/>
  <c r="J5" i="1"/>
  <c r="B4" i="3" s="1"/>
  <c r="K7" i="1"/>
  <c r="P9" i="1"/>
  <c r="B51" i="3" s="1"/>
  <c r="J9" i="1"/>
  <c r="B18" i="3" s="1"/>
  <c r="K5" i="1"/>
  <c r="Q7" i="1"/>
  <c r="B15" i="3" s="1"/>
  <c r="Q9" i="1"/>
  <c r="B81" i="3" s="1"/>
  <c r="H9" i="1"/>
  <c r="B17" i="3" s="1"/>
  <c r="L5" i="1"/>
  <c r="B5" i="3" s="1"/>
  <c r="R7" i="1"/>
  <c r="B45" i="3" s="1"/>
  <c r="R5" i="1"/>
  <c r="B38" i="3" s="1"/>
  <c r="S7" i="1"/>
  <c r="B75" i="3" s="1"/>
  <c r="S5" i="1"/>
  <c r="B68" i="3" s="1"/>
  <c r="H11" i="1"/>
  <c r="B24" i="3" s="1"/>
  <c r="O11" i="1"/>
  <c r="B87" i="3" s="1"/>
  <c r="P11" i="1"/>
  <c r="B58" i="3" s="1"/>
  <c r="B22" i="3"/>
  <c r="Q11" i="1"/>
  <c r="R9" i="1"/>
  <c r="B52" i="3" s="1"/>
  <c r="T5" i="1"/>
  <c r="B48" i="3"/>
  <c r="B78" i="3"/>
  <c r="B47" i="3"/>
  <c r="B77" i="3"/>
  <c r="B35" i="3"/>
  <c r="B74" i="3"/>
  <c r="B64" i="3"/>
  <c r="B34" i="3"/>
  <c r="B71" i="3"/>
  <c r="B41" i="3"/>
  <c r="B11" i="3"/>
  <c r="I9" i="1"/>
  <c r="I11" i="1"/>
  <c r="M5" i="1"/>
  <c r="B6" i="3" s="1"/>
  <c r="U5" i="1"/>
  <c r="L7" i="1"/>
  <c r="T7" i="1"/>
  <c r="K9" i="1"/>
  <c r="S9" i="1"/>
  <c r="B82" i="3" s="1"/>
  <c r="J11" i="1"/>
  <c r="R11" i="1"/>
  <c r="B59" i="3" s="1"/>
  <c r="N5" i="1"/>
  <c r="B36" i="3" s="1"/>
  <c r="V5" i="1"/>
  <c r="M7" i="1"/>
  <c r="B13" i="3" s="1"/>
  <c r="U7" i="1"/>
  <c r="L9" i="1"/>
  <c r="T9" i="1"/>
  <c r="K11" i="1"/>
  <c r="S11" i="1"/>
  <c r="B89" i="3" s="1"/>
  <c r="T11" i="1"/>
  <c r="O5" i="1"/>
  <c r="N7" i="1"/>
  <c r="B43" i="3" s="1"/>
  <c r="M9" i="1"/>
  <c r="B20" i="3" s="1"/>
  <c r="U9" i="1"/>
  <c r="L11" i="1"/>
  <c r="H5" i="1"/>
  <c r="P5" i="1"/>
  <c r="B37" i="3" s="1"/>
  <c r="O7" i="1"/>
  <c r="N9" i="1"/>
  <c r="B50" i="3" s="1"/>
  <c r="V9" i="1"/>
  <c r="M11" i="1"/>
  <c r="B27" i="3" s="1"/>
  <c r="U11" i="1"/>
  <c r="V7" i="1"/>
  <c r="I5" i="1"/>
  <c r="Q5" i="1"/>
  <c r="H7" i="1"/>
  <c r="P7" i="1"/>
  <c r="B44" i="3" s="1"/>
  <c r="O9" i="1"/>
  <c r="N11" i="1"/>
  <c r="B57" i="3" s="1"/>
  <c r="B65" i="3" l="1"/>
  <c r="B28" i="3"/>
  <c r="B54" i="3"/>
  <c r="B84" i="3"/>
  <c r="B67" i="3"/>
  <c r="B8" i="3"/>
  <c r="B80" i="3"/>
  <c r="B21" i="3"/>
  <c r="B72" i="3"/>
  <c r="B42" i="3"/>
  <c r="B12" i="3"/>
  <c r="B63" i="3"/>
  <c r="B33" i="3"/>
  <c r="B3" i="3"/>
  <c r="B55" i="3"/>
  <c r="B85" i="3"/>
  <c r="B25" i="3"/>
  <c r="B66" i="3"/>
  <c r="B7" i="3"/>
  <c r="B70" i="3"/>
  <c r="B40" i="3"/>
  <c r="B10" i="3"/>
  <c r="B73" i="3"/>
  <c r="B14" i="3"/>
  <c r="B56" i="3"/>
  <c r="B86" i="3"/>
  <c r="B26" i="3"/>
  <c r="B49" i="3"/>
  <c r="B79" i="3"/>
  <c r="B19" i="3"/>
  <c r="B88" i="3"/>
  <c r="B29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portatilhprojo@outlook.es</author>
  </authors>
  <commentList>
    <comment ref="B8" authorId="0" shapeId="0" xr:uid="{5C4CAB9A-3A3C-4092-A698-CC7B91E4CCCD}">
      <text>
        <r>
          <rPr>
            <b/>
            <sz val="9"/>
            <color indexed="81"/>
            <rFont val="Tahoma"/>
            <family val="2"/>
          </rPr>
          <t>Cada vez que aparezca el signo + en una serie, esto indica que se deben hacer el mayor nº de repeticiones posibles el peso indicado</t>
        </r>
      </text>
    </comment>
  </commentList>
</comments>
</file>

<file path=xl/sharedStrings.xml><?xml version="1.0" encoding="utf-8"?>
<sst xmlns="http://schemas.openxmlformats.org/spreadsheetml/2006/main" count="124" uniqueCount="59">
  <si>
    <t>TM %</t>
  </si>
  <si>
    <t>Reps</t>
  </si>
  <si>
    <t>1RM</t>
  </si>
  <si>
    <t>10, 2.5</t>
  </si>
  <si>
    <t>10, 10, 2.5</t>
  </si>
  <si>
    <t>25, 2.5</t>
  </si>
  <si>
    <t>25, 5</t>
  </si>
  <si>
    <t>25, 5, 2.5</t>
  </si>
  <si>
    <t>35, 2.5</t>
  </si>
  <si>
    <t>35, 5</t>
  </si>
  <si>
    <t>45, 2.5</t>
  </si>
  <si>
    <t>45, 5</t>
  </si>
  <si>
    <t>45, 10</t>
  </si>
  <si>
    <t>45, 10, 2.5</t>
  </si>
  <si>
    <t>45, 10, 10</t>
  </si>
  <si>
    <t>45, 25, 2.5</t>
  </si>
  <si>
    <t>45, 35</t>
  </si>
  <si>
    <t>45, 35, 5, 2.5</t>
  </si>
  <si>
    <t>45, 45, 5</t>
  </si>
  <si>
    <t>45, 45, 10, 2.5</t>
  </si>
  <si>
    <t>45, 45, 10, 10, 2.5</t>
  </si>
  <si>
    <t>45, 45, 25, 5</t>
  </si>
  <si>
    <t>45, 45, 35, 2.5</t>
  </si>
  <si>
    <t>45, 45, 45</t>
  </si>
  <si>
    <t>45, 45, 45, 5, 2.5</t>
  </si>
  <si>
    <t>45, 45, 45, 10, 5</t>
  </si>
  <si>
    <t>10, 5, 2.5</t>
  </si>
  <si>
    <t>45, 10, 5, 2.5</t>
  </si>
  <si>
    <t>45, 10, 10, 2.5</t>
  </si>
  <si>
    <t>45, 25, 5, 2.5</t>
  </si>
  <si>
    <t>35, 5, 2.5</t>
  </si>
  <si>
    <t>45, 10, 5</t>
  </si>
  <si>
    <t>45, 35, 5</t>
  </si>
  <si>
    <t>45, 45, 2.5</t>
  </si>
  <si>
    <t>45, 45, 5, 2.5</t>
  </si>
  <si>
    <t>45, 45, 10, 5</t>
  </si>
  <si>
    <t>45, 45, 25, 2.5</t>
  </si>
  <si>
    <t>PR</t>
  </si>
  <si>
    <t>Semana</t>
  </si>
  <si>
    <t>Press Militar</t>
  </si>
  <si>
    <t>Peso muerto</t>
  </si>
  <si>
    <t>Peso</t>
  </si>
  <si>
    <t>TM-Inicial</t>
  </si>
  <si>
    <t>TM-Actual</t>
  </si>
  <si>
    <t>Redondeo</t>
  </si>
  <si>
    <t>Press militar</t>
  </si>
  <si>
    <t>Press de banca</t>
  </si>
  <si>
    <t>Sentadillas</t>
  </si>
  <si>
    <t>Rellenar las casillas en verde</t>
  </si>
  <si>
    <t>WWW.BIBLIOTECADERUTINAS.COM</t>
  </si>
  <si>
    <t>Semana 1</t>
  </si>
  <si>
    <t>Calentamiento</t>
  </si>
  <si>
    <t>Series efectivas</t>
  </si>
  <si>
    <t>Sentadilla</t>
  </si>
  <si>
    <t>Semana 4 (Descarga)</t>
  </si>
  <si>
    <t>Semana 3</t>
  </si>
  <si>
    <t>Semana 2</t>
  </si>
  <si>
    <t>EXCEL CALCULADORA DE LAS SERIES 5/3/1 EN LOS EJERCICIOS BÁSICOS</t>
  </si>
  <si>
    <t>ANOTAR LOS PR (REPETICIONES MÁXIMAS) CONSEGUIDOS CADA SEMANA EN CADA EJERCICIO EN LAS SERIES MARCADAS CON UN SIGNO +, DE ESTA MANERA TENDRÁS UN SEGUIMIENTO DE TUS PROGRESOS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</si>
</sst>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\,\ d"/>
  </numFmts>
  <fonts count="15" x14ac:knownFonts="1">
    <font>
      <sz val="10"/>
      <color rgb="FF000000"/>
      <name val="Arial"/>
    </font>
    <font>
      <sz val="14"/>
      <color rgb="FFFFFFFF"/>
      <name val="Arial"/>
    </font>
    <font>
      <sz val="10"/>
      <name val="Arial"/>
    </font>
    <font>
      <b/>
      <sz val="12"/>
      <color rgb="FF3C78D8"/>
      <name val="Arial"/>
    </font>
    <font>
      <b/>
      <sz val="10"/>
      <color rgb="FFFFFFFF"/>
      <name val="Arial"/>
    </font>
    <font>
      <sz val="10"/>
      <name val="Arial"/>
    </font>
    <font>
      <sz val="10"/>
      <name val="Arial"/>
    </font>
    <font>
      <sz val="8"/>
      <name val="Arial"/>
    </font>
    <font>
      <u/>
      <sz val="10"/>
      <color theme="10"/>
      <name val="Arial"/>
    </font>
    <font>
      <b/>
      <u/>
      <sz val="10"/>
      <color theme="10"/>
      <name val="Arial"/>
      <family val="2"/>
    </font>
    <font>
      <b/>
      <sz val="14"/>
      <color rgb="FFFFFFFF"/>
      <name val="Arial"/>
      <family val="2"/>
    </font>
    <font>
      <sz val="12"/>
      <color rgb="FFFFFFFF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b/>
      <sz val="10"/>
      <color rgb="FF00000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434343"/>
        <bgColor rgb="FF434343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6AA84F"/>
        <bgColor rgb="FF6AA84F"/>
      </patternFill>
    </fill>
    <fill>
      <patternFill patternType="solid">
        <fgColor rgb="FFF46524"/>
        <bgColor rgb="FFF46524"/>
      </patternFill>
    </fill>
    <fill>
      <patternFill patternType="solid">
        <fgColor rgb="FFCCCCCC"/>
        <bgColor rgb="FFCCCCCC"/>
      </patternFill>
    </fill>
    <fill>
      <patternFill patternType="solid">
        <fgColor rgb="FFD9EAD3"/>
        <bgColor rgb="FFD9EAD3"/>
      </patternFill>
    </fill>
    <fill>
      <patternFill patternType="solid">
        <fgColor rgb="FFFFE6DD"/>
        <bgColor rgb="FFFFE6DD"/>
      </patternFill>
    </fill>
    <fill>
      <patternFill patternType="solid">
        <fgColor rgb="FF3C78D8"/>
        <bgColor rgb="FF3C78D8"/>
      </patternFill>
    </fill>
    <fill>
      <patternFill patternType="solid">
        <fgColor rgb="FFC9DAF8"/>
        <bgColor rgb="FFC9DAF8"/>
      </patternFill>
    </fill>
    <fill>
      <patternFill patternType="solid">
        <fgColor rgb="FFCC0000"/>
        <bgColor rgb="FFCC0000"/>
      </patternFill>
    </fill>
    <fill>
      <patternFill patternType="solid">
        <fgColor rgb="FFF4CCCC"/>
        <bgColor rgb="FFF4CCCC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rgb="FF434343"/>
      </patternFill>
    </fill>
    <fill>
      <patternFill patternType="solid">
        <fgColor theme="1"/>
        <bgColor rgb="FF434343"/>
      </patternFill>
    </fill>
    <fill>
      <patternFill patternType="solid">
        <fgColor theme="1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/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00">
    <xf numFmtId="0" fontId="0" fillId="0" borderId="0" xfId="0" applyFont="1" applyAlignment="1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9" fontId="3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9" fontId="3" fillId="4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/>
    <xf numFmtId="0" fontId="2" fillId="3" borderId="3" xfId="0" applyFont="1" applyFill="1" applyBorder="1" applyAlignment="1">
      <alignment horizontal="center" vertical="center"/>
    </xf>
    <xf numFmtId="9" fontId="2" fillId="3" borderId="1" xfId="0" applyNumberFormat="1" applyFont="1" applyFill="1" applyBorder="1" applyAlignment="1">
      <alignment horizontal="center" vertical="center"/>
    </xf>
    <xf numFmtId="9" fontId="2" fillId="2" borderId="0" xfId="0" applyNumberFormat="1" applyFont="1" applyFill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7" fillId="5" borderId="3" xfId="0" applyFont="1" applyFill="1" applyBorder="1" applyAlignment="1">
      <alignment horizontal="center" vertical="center" wrapText="1"/>
    </xf>
    <xf numFmtId="164" fontId="7" fillId="5" borderId="3" xfId="0" applyNumberFormat="1" applyFont="1" applyFill="1" applyBorder="1" applyAlignment="1">
      <alignment horizontal="center" vertical="center" wrapText="1"/>
    </xf>
    <xf numFmtId="164" fontId="7" fillId="2" borderId="0" xfId="0" applyNumberFormat="1" applyFont="1" applyFill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3" fillId="15" borderId="5" xfId="0" applyFont="1" applyFill="1" applyBorder="1" applyAlignment="1">
      <alignment horizontal="center" vertical="center"/>
    </xf>
    <xf numFmtId="0" fontId="3" fillId="15" borderId="4" xfId="0" applyFont="1" applyFill="1" applyBorder="1" applyAlignment="1">
      <alignment horizontal="center" vertical="center"/>
    </xf>
    <xf numFmtId="0" fontId="3" fillId="15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vertical="center"/>
    </xf>
    <xf numFmtId="0" fontId="2" fillId="4" borderId="14" xfId="0" applyFont="1" applyFill="1" applyBorder="1" applyAlignment="1">
      <alignment horizontal="center" vertical="center"/>
    </xf>
    <xf numFmtId="0" fontId="3" fillId="15" borderId="9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2" fillId="16" borderId="15" xfId="0" applyFont="1" applyFill="1" applyBorder="1" applyAlignment="1">
      <alignment horizontal="center" vertical="center" wrapText="1"/>
    </xf>
    <xf numFmtId="0" fontId="2" fillId="16" borderId="16" xfId="0" applyFont="1" applyFill="1" applyBorder="1" applyAlignment="1">
      <alignment horizontal="center" vertical="center" wrapText="1"/>
    </xf>
    <xf numFmtId="0" fontId="2" fillId="16" borderId="17" xfId="0" applyFont="1" applyFill="1" applyBorder="1" applyAlignment="1">
      <alignment horizontal="center" vertical="center" wrapText="1"/>
    </xf>
    <xf numFmtId="0" fontId="8" fillId="17" borderId="18" xfId="1" applyFill="1" applyBorder="1" applyAlignment="1">
      <alignment horizontal="center" vertical="center"/>
    </xf>
    <xf numFmtId="0" fontId="10" fillId="17" borderId="0" xfId="0" applyFont="1" applyFill="1" applyBorder="1" applyAlignment="1">
      <alignment horizontal="center" vertical="center"/>
    </xf>
    <xf numFmtId="0" fontId="9" fillId="17" borderId="19" xfId="1" applyFont="1" applyFill="1" applyBorder="1" applyAlignment="1">
      <alignment horizontal="center" vertical="center" wrapText="1"/>
    </xf>
    <xf numFmtId="0" fontId="9" fillId="17" borderId="20" xfId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4" borderId="6" xfId="0" applyFont="1" applyFill="1" applyBorder="1"/>
    <xf numFmtId="0" fontId="2" fillId="4" borderId="3" xfId="0" applyFont="1" applyFill="1" applyBorder="1"/>
    <xf numFmtId="0" fontId="2" fillId="4" borderId="7" xfId="0" applyFont="1" applyFill="1" applyBorder="1"/>
    <xf numFmtId="0" fontId="2" fillId="4" borderId="8" xfId="0" applyFont="1" applyFill="1" applyBorder="1"/>
    <xf numFmtId="0" fontId="4" fillId="2" borderId="0" xfId="0" applyFont="1" applyFill="1" applyAlignment="1">
      <alignment horizontal="center" vertical="center"/>
    </xf>
    <xf numFmtId="0" fontId="0" fillId="0" borderId="0" xfId="0" applyFont="1" applyAlignment="1"/>
    <xf numFmtId="0" fontId="2" fillId="8" borderId="0" xfId="0" applyFont="1" applyFill="1"/>
    <xf numFmtId="0" fontId="12" fillId="12" borderId="12" xfId="0" applyFont="1" applyFill="1" applyBorder="1" applyAlignment="1">
      <alignment horizontal="center"/>
    </xf>
    <xf numFmtId="0" fontId="2" fillId="0" borderId="6" xfId="0" applyFont="1" applyBorder="1"/>
    <xf numFmtId="0" fontId="2" fillId="0" borderId="3" xfId="0" applyFont="1" applyBorder="1"/>
    <xf numFmtId="0" fontId="11" fillId="13" borderId="12" xfId="0" applyFont="1" applyFill="1" applyBorder="1" applyAlignment="1">
      <alignment horizontal="center" vertical="center"/>
    </xf>
    <xf numFmtId="0" fontId="12" fillId="14" borderId="13" xfId="0" applyFont="1" applyFill="1" applyBorder="1" applyAlignment="1">
      <alignment horizontal="center"/>
    </xf>
    <xf numFmtId="0" fontId="2" fillId="0" borderId="10" xfId="0" applyFont="1" applyBorder="1"/>
    <xf numFmtId="0" fontId="2" fillId="0" borderId="2" xfId="0" applyFont="1" applyBorder="1"/>
    <xf numFmtId="0" fontId="12" fillId="4" borderId="4" xfId="0" applyFont="1" applyFill="1" applyBorder="1" applyAlignment="1">
      <alignment horizontal="center" vertical="center"/>
    </xf>
    <xf numFmtId="0" fontId="2" fillId="4" borderId="4" xfId="0" applyFont="1" applyFill="1" applyBorder="1"/>
    <xf numFmtId="0" fontId="2" fillId="10" borderId="11" xfId="0" applyFont="1" applyFill="1" applyBorder="1"/>
    <xf numFmtId="0" fontId="12" fillId="14" borderId="12" xfId="0" applyFont="1" applyFill="1" applyBorder="1" applyAlignment="1">
      <alignment horizontal="center"/>
    </xf>
    <xf numFmtId="0" fontId="2" fillId="10" borderId="4" xfId="0" applyFont="1" applyFill="1" applyBorder="1"/>
    <xf numFmtId="0" fontId="11" fillId="6" borderId="12" xfId="0" applyFont="1" applyFill="1" applyBorder="1" applyAlignment="1">
      <alignment horizontal="center" vertical="center"/>
    </xf>
    <xf numFmtId="0" fontId="2" fillId="7" borderId="6" xfId="0" applyFont="1" applyFill="1" applyBorder="1"/>
    <xf numFmtId="0" fontId="2" fillId="7" borderId="3" xfId="0" applyFont="1" applyFill="1" applyBorder="1"/>
    <xf numFmtId="0" fontId="12" fillId="9" borderId="12" xfId="0" applyFont="1" applyFill="1" applyBorder="1" applyAlignment="1">
      <alignment horizontal="center"/>
    </xf>
    <xf numFmtId="0" fontId="2" fillId="10" borderId="6" xfId="0" applyFont="1" applyFill="1" applyBorder="1"/>
    <xf numFmtId="0" fontId="2" fillId="10" borderId="3" xfId="0" applyFont="1" applyFill="1" applyBorder="1"/>
    <xf numFmtId="0" fontId="11" fillId="11" borderId="12" xfId="0" applyFont="1" applyFill="1" applyBorder="1" applyAlignment="1">
      <alignment horizontal="center" vertical="center"/>
    </xf>
    <xf numFmtId="0" fontId="12" fillId="12" borderId="13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0" fillId="18" borderId="0" xfId="0" applyFont="1" applyFill="1" applyAlignment="1"/>
    <xf numFmtId="0" fontId="5" fillId="17" borderId="0" xfId="0" applyFont="1" applyFill="1" applyAlignment="1">
      <alignment vertical="center"/>
    </xf>
    <xf numFmtId="0" fontId="3" fillId="17" borderId="0" xfId="0" applyFont="1" applyFill="1" applyAlignment="1">
      <alignment horizontal="center" vertical="center"/>
    </xf>
    <xf numFmtId="0" fontId="2" fillId="17" borderId="0" xfId="0" applyFont="1" applyFill="1" applyAlignment="1">
      <alignment vertical="center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42"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E6DD"/>
          <bgColor rgb="FFFFE6DD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E6DD"/>
          <bgColor rgb="FFFFE6DD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E6DD"/>
          <bgColor rgb="FFFFE6DD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E6DD"/>
          <bgColor rgb="FFFFE6DD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E6DD"/>
          <bgColor rgb="FFFFE6DD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E6DD"/>
          <bgColor rgb="FFFFE6DD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E6DD"/>
          <bgColor rgb="FFFFE6DD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E6DD"/>
          <bgColor rgb="FFFFE6DD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E6DD"/>
          <bgColor rgb="FFFFE6DD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E6DD"/>
          <bgColor rgb="FFFFE6DD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E6DD"/>
          <bgColor rgb="FFFFE6DD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E6DD"/>
          <bgColor rgb="FFFFE6DD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E6DD"/>
          <bgColor rgb="FFFFE6DD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E6DD"/>
          <bgColor rgb="FFFFE6DD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E6DD"/>
          <bgColor rgb="FFFFE6DD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E6DD"/>
          <bgColor rgb="FFFFE6DD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E6DD"/>
          <bgColor rgb="FFFFE6DD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E6DD"/>
          <bgColor rgb="FFFFE6DD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E6DD"/>
          <bgColor rgb="FFFFE6DD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E6DD"/>
          <bgColor rgb="FFFFE6DD"/>
        </patternFill>
      </fill>
    </dxf>
    <dxf>
      <fill>
        <patternFill patternType="solid">
          <fgColor rgb="FFEBEFF1"/>
          <bgColor rgb="FFEBEFF1"/>
        </patternFill>
      </fill>
    </dxf>
    <dxf>
      <fill>
        <patternFill patternType="solid">
          <fgColor rgb="FFFFFFFF"/>
          <bgColor rgb="FFFFFFFF"/>
        </patternFill>
      </fill>
    </dxf>
  </dxfs>
  <tableStyles count="21">
    <tableStyle name="PR's-style" pivot="0" count="2" xr9:uid="{00000000-0011-0000-FFFF-FFFF00000000}">
      <tableStyleElement type="firstRowStripe" dxfId="41"/>
      <tableStyleElement type="secondRowStripe" dxfId="40"/>
    </tableStyle>
    <tableStyle name="531 &amp; WM-style" pivot="0" count="2" xr9:uid="{00000000-0011-0000-FFFF-FFFF01000000}">
      <tableStyleElement type="firstRowStripe" dxfId="39"/>
      <tableStyleElement type="secondRowStripe" dxfId="38"/>
    </tableStyle>
    <tableStyle name="531 &amp; WM-style 2" pivot="0" count="2" xr9:uid="{00000000-0011-0000-FFFF-FFFF02000000}">
      <tableStyleElement type="firstRowStripe" dxfId="37"/>
      <tableStyleElement type="secondRowStripe" dxfId="36"/>
    </tableStyle>
    <tableStyle name="531 &amp; WM-style 3" pivot="0" count="2" xr9:uid="{00000000-0011-0000-FFFF-FFFF03000000}">
      <tableStyleElement type="firstRowStripe" dxfId="35"/>
      <tableStyleElement type="secondRowStripe" dxfId="34"/>
    </tableStyle>
    <tableStyle name="531 &amp; WM-style 4" pivot="0" count="2" xr9:uid="{00000000-0011-0000-FFFF-FFFF04000000}">
      <tableStyleElement type="firstRowStripe" dxfId="33"/>
      <tableStyleElement type="secondRowStripe" dxfId="32"/>
    </tableStyle>
    <tableStyle name="BBB-style" pivot="0" count="2" xr9:uid="{00000000-0011-0000-FFFF-FFFF05000000}">
      <tableStyleElement type="firstRowStripe" dxfId="31"/>
      <tableStyleElement type="secondRowStripe" dxfId="30"/>
    </tableStyle>
    <tableStyle name="BBB-style 2" pivot="0" count="2" xr9:uid="{00000000-0011-0000-FFFF-FFFF06000000}">
      <tableStyleElement type="firstRowStripe" dxfId="29"/>
      <tableStyleElement type="secondRowStripe" dxfId="28"/>
    </tableStyle>
    <tableStyle name="BBB-style 3" pivot="0" count="2" xr9:uid="{00000000-0011-0000-FFFF-FFFF07000000}">
      <tableStyleElement type="firstRowStripe" dxfId="27"/>
      <tableStyleElement type="secondRowStripe" dxfId="26"/>
    </tableStyle>
    <tableStyle name="BBB-style 4" pivot="0" count="2" xr9:uid="{00000000-0011-0000-FFFF-FFFF08000000}">
      <tableStyleElement type="firstRowStripe" dxfId="25"/>
      <tableStyleElement type="secondRowStripe" dxfId="24"/>
    </tableStyle>
    <tableStyle name="BBS-style" pivot="0" count="2" xr9:uid="{00000000-0011-0000-FFFF-FFFF09000000}">
      <tableStyleElement type="firstRowStripe" dxfId="23"/>
      <tableStyleElement type="secondRowStripe" dxfId="22"/>
    </tableStyle>
    <tableStyle name="BBS-style 2" pivot="0" count="2" xr9:uid="{00000000-0011-0000-FFFF-FFFF0A000000}">
      <tableStyleElement type="firstRowStripe" dxfId="21"/>
      <tableStyleElement type="secondRowStripe" dxfId="20"/>
    </tableStyle>
    <tableStyle name="BBS-style 3" pivot="0" count="2" xr9:uid="{00000000-0011-0000-FFFF-FFFF0B000000}">
      <tableStyleElement type="firstRowStripe" dxfId="19"/>
      <tableStyleElement type="secondRowStripe" dxfId="18"/>
    </tableStyle>
    <tableStyle name="BBS-style 4" pivot="0" count="2" xr9:uid="{00000000-0011-0000-FFFF-FFFF0C000000}">
      <tableStyleElement type="firstRowStripe" dxfId="17"/>
      <tableStyleElement type="secondRowStripe" dxfId="16"/>
    </tableStyle>
    <tableStyle name="FSL-style" pivot="0" count="2" xr9:uid="{00000000-0011-0000-FFFF-FFFF0D000000}">
      <tableStyleElement type="firstRowStripe" dxfId="15"/>
      <tableStyleElement type="secondRowStripe" dxfId="14"/>
    </tableStyle>
    <tableStyle name="FSL-style 2" pivot="0" count="2" xr9:uid="{00000000-0011-0000-FFFF-FFFF0E000000}">
      <tableStyleElement type="firstRowStripe" dxfId="13"/>
      <tableStyleElement type="secondRowStripe" dxfId="12"/>
    </tableStyle>
    <tableStyle name="FSL-style 3" pivot="0" count="2" xr9:uid="{00000000-0011-0000-FFFF-FFFF0F000000}">
      <tableStyleElement type="firstRowStripe" dxfId="11"/>
      <tableStyleElement type="secondRowStripe" dxfId="10"/>
    </tableStyle>
    <tableStyle name="FSL-style 4" pivot="0" count="2" xr9:uid="{00000000-0011-0000-FFFF-FFFF10000000}">
      <tableStyleElement type="firstRowStripe" dxfId="9"/>
      <tableStyleElement type="secondRowStripe" dxfId="8"/>
    </tableStyle>
    <tableStyle name="SSL-style" pivot="0" count="2" xr9:uid="{00000000-0011-0000-FFFF-FFFF11000000}">
      <tableStyleElement type="firstRowStripe" dxfId="7"/>
      <tableStyleElement type="secondRowStripe" dxfId="6"/>
    </tableStyle>
    <tableStyle name="SSL-style 2" pivot="0" count="2" xr9:uid="{00000000-0011-0000-FFFF-FFFF12000000}">
      <tableStyleElement type="firstRowStripe" dxfId="5"/>
      <tableStyleElement type="secondRowStripe" dxfId="4"/>
    </tableStyle>
    <tableStyle name="SSL-style 3" pivot="0" count="2" xr9:uid="{00000000-0011-0000-FFFF-FFFF13000000}">
      <tableStyleElement type="firstRowStripe" dxfId="3"/>
      <tableStyleElement type="secondRowStripe" dxfId="2"/>
    </tableStyle>
    <tableStyle name="SSL-style 4" pivot="0" count="2" xr9:uid="{00000000-0011-0000-FFFF-FFFF14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E21" headerRowCount="0">
  <tableColumns count="5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</tableColumns>
  <tableStyleInfo name="PR's-style" showFirstColumn="1" showLastColumn="1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ibliotecaderutinas.com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W17"/>
  <sheetViews>
    <sheetView showGridLines="0" tabSelected="1" workbookViewId="0">
      <selection activeCell="B12" sqref="B12:G12"/>
    </sheetView>
  </sheetViews>
  <sheetFormatPr baseColWidth="10" defaultColWidth="14.44140625" defaultRowHeight="15.75" customHeight="1" x14ac:dyDescent="0.25"/>
  <cols>
    <col min="1" max="1" width="13.6640625" customWidth="1"/>
    <col min="2" max="2" width="14.21875" customWidth="1"/>
    <col min="3" max="5" width="8" customWidth="1"/>
    <col min="6" max="6" width="9.21875" customWidth="1"/>
    <col min="7" max="7" width="9.88671875" customWidth="1"/>
    <col min="8" max="21" width="10.5546875" customWidth="1"/>
    <col min="22" max="22" width="14.6640625" customWidth="1"/>
    <col min="23" max="23" width="13.6640625" customWidth="1"/>
  </cols>
  <sheetData>
    <row r="1" spans="1:23" ht="71.25" customHeight="1" x14ac:dyDescent="0.25">
      <c r="A1" s="51" t="s">
        <v>57</v>
      </c>
      <c r="B1" s="52"/>
      <c r="C1" s="49" t="s">
        <v>49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4"/>
      <c r="V1" s="4"/>
      <c r="W1" s="4"/>
    </row>
    <row r="2" spans="1:23" ht="15.75" customHeight="1" x14ac:dyDescent="0.25">
      <c r="A2" s="1"/>
      <c r="B2" s="1"/>
      <c r="C2" s="2"/>
      <c r="D2" s="2"/>
      <c r="E2" s="5" t="s">
        <v>0</v>
      </c>
      <c r="F2" s="6">
        <v>0.8</v>
      </c>
      <c r="G2" s="3"/>
      <c r="H2" s="5" t="s">
        <v>44</v>
      </c>
      <c r="I2" s="7">
        <f>IF(B15 = "lbs", 5, 2.5)</f>
        <v>2.5</v>
      </c>
      <c r="J2" s="4"/>
      <c r="K2" s="2"/>
      <c r="L2" s="8"/>
      <c r="M2" s="9"/>
      <c r="N2" s="4"/>
      <c r="O2" s="4"/>
      <c r="P2" s="4"/>
      <c r="Q2" s="4"/>
      <c r="R2" s="4"/>
      <c r="S2" s="4"/>
      <c r="T2" s="4"/>
      <c r="U2" s="58"/>
      <c r="V2" s="59"/>
      <c r="W2" s="4"/>
    </row>
    <row r="3" spans="1:23" ht="13.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3.8" thickBot="1" x14ac:dyDescent="0.3">
      <c r="A4" s="4"/>
      <c r="B4" s="41"/>
      <c r="C4" s="10" t="s">
        <v>41</v>
      </c>
      <c r="D4" s="5" t="s">
        <v>1</v>
      </c>
      <c r="E4" s="5" t="s">
        <v>2</v>
      </c>
      <c r="F4" s="5" t="s">
        <v>42</v>
      </c>
      <c r="G4" s="5" t="s">
        <v>43</v>
      </c>
      <c r="H4" s="11">
        <v>0.4</v>
      </c>
      <c r="I4" s="11">
        <v>0.45</v>
      </c>
      <c r="J4" s="11">
        <v>0.5</v>
      </c>
      <c r="K4" s="11">
        <v>0.55000000000000004</v>
      </c>
      <c r="L4" s="11">
        <v>0.6</v>
      </c>
      <c r="M4" s="11">
        <v>0.65</v>
      </c>
      <c r="N4" s="11">
        <v>0.7</v>
      </c>
      <c r="O4" s="11">
        <v>0.75</v>
      </c>
      <c r="P4" s="11">
        <v>0.8</v>
      </c>
      <c r="Q4" s="11">
        <v>0.85</v>
      </c>
      <c r="R4" s="11">
        <v>0.9</v>
      </c>
      <c r="S4" s="11">
        <v>0.95</v>
      </c>
      <c r="T4" s="11">
        <v>1</v>
      </c>
      <c r="U4" s="11">
        <v>1.05</v>
      </c>
      <c r="V4" s="11">
        <v>1.1000000000000001</v>
      </c>
      <c r="W4" s="12"/>
    </row>
    <row r="5" spans="1:23" ht="16.2" thickBot="1" x14ac:dyDescent="0.3">
      <c r="A5" s="46" t="s">
        <v>48</v>
      </c>
      <c r="B5" s="42" t="s">
        <v>45</v>
      </c>
      <c r="C5" s="40">
        <v>130</v>
      </c>
      <c r="D5" s="38">
        <v>11</v>
      </c>
      <c r="E5" s="14">
        <f>IF(D5 = 1, C5, C5*D5*0.0333+C5)</f>
        <v>177.619</v>
      </c>
      <c r="F5" s="15">
        <f>TRUNC(F2*E5, 3)</f>
        <v>142.095</v>
      </c>
      <c r="G5" s="13">
        <v>140</v>
      </c>
      <c r="H5" s="16">
        <f>MROUND(0.4*G5,RoundBy)</f>
        <v>55</v>
      </c>
      <c r="I5" s="17">
        <f>MROUND(0.45*G5,RoundBy)</f>
        <v>62.5</v>
      </c>
      <c r="J5" s="17">
        <f>MROUND(0.5*G5,RoundBy)</f>
        <v>70</v>
      </c>
      <c r="K5" s="17">
        <f>MROUND(0.55*G5,RoundBy)</f>
        <v>77.5</v>
      </c>
      <c r="L5" s="17">
        <f>MROUND(0.6*G5,RoundBy)</f>
        <v>85</v>
      </c>
      <c r="M5" s="17">
        <f>MROUND(0.65*G5,RoundBy)</f>
        <v>90</v>
      </c>
      <c r="N5" s="17">
        <f>MROUND(0.7*G5,RoundBy)</f>
        <v>97.5</v>
      </c>
      <c r="O5" s="17">
        <f>MROUND(0.75*G5,RoundBy)</f>
        <v>105</v>
      </c>
      <c r="P5" s="17">
        <f>MROUND(0.8*G5,RoundBy)</f>
        <v>112.5</v>
      </c>
      <c r="Q5" s="17">
        <f>MROUND(0.85*G5,RoundBy)</f>
        <v>120</v>
      </c>
      <c r="R5" s="17">
        <f>MROUND(0.9*G5,RoundBy)</f>
        <v>125</v>
      </c>
      <c r="S5" s="17">
        <f>MROUND(0.95*G5,RoundBy)</f>
        <v>132.5</v>
      </c>
      <c r="T5" s="17">
        <f>MROUND(1*G5,RoundBy)</f>
        <v>140</v>
      </c>
      <c r="U5" s="17">
        <f>MROUND(1.05*G5,RoundBy)</f>
        <v>147.5</v>
      </c>
      <c r="V5" s="17">
        <f>MROUND(1.1*G5,RoundBy)</f>
        <v>155</v>
      </c>
      <c r="W5" s="18"/>
    </row>
    <row r="6" spans="1:23" ht="28.5" customHeight="1" thickBot="1" x14ac:dyDescent="0.3">
      <c r="A6" s="47"/>
      <c r="B6" s="53"/>
      <c r="C6" s="54"/>
      <c r="D6" s="54"/>
      <c r="E6" s="54"/>
      <c r="F6" s="54"/>
      <c r="G6" s="55"/>
      <c r="H6" s="19">
        <v>5</v>
      </c>
      <c r="I6" s="19">
        <v>10</v>
      </c>
      <c r="J6" s="19" t="s">
        <v>3</v>
      </c>
      <c r="K6" s="20">
        <v>43743</v>
      </c>
      <c r="L6" s="20">
        <v>43748</v>
      </c>
      <c r="M6" s="19" t="s">
        <v>4</v>
      </c>
      <c r="N6" s="19" t="s">
        <v>5</v>
      </c>
      <c r="O6" s="19" t="s">
        <v>6</v>
      </c>
      <c r="P6" s="19" t="s">
        <v>7</v>
      </c>
      <c r="Q6" s="19" t="s">
        <v>8</v>
      </c>
      <c r="R6" s="19" t="s">
        <v>9</v>
      </c>
      <c r="S6" s="19">
        <v>45</v>
      </c>
      <c r="T6" s="19" t="s">
        <v>10</v>
      </c>
      <c r="U6" s="19" t="s">
        <v>11</v>
      </c>
      <c r="V6" s="19" t="s">
        <v>12</v>
      </c>
      <c r="W6" s="21"/>
    </row>
    <row r="7" spans="1:23" ht="16.2" thickBot="1" x14ac:dyDescent="0.3">
      <c r="A7" s="47"/>
      <c r="B7" s="42" t="s">
        <v>40</v>
      </c>
      <c r="C7" s="43">
        <v>295</v>
      </c>
      <c r="D7" s="39">
        <v>10</v>
      </c>
      <c r="E7" s="14">
        <f>IF(D7 = 1, C7, C7*D7*0.0333+C7)</f>
        <v>393.23500000000001</v>
      </c>
      <c r="F7" s="23">
        <f>TRUNC(F2*E7, 3)</f>
        <v>314.58800000000002</v>
      </c>
      <c r="G7" s="22">
        <v>315</v>
      </c>
      <c r="H7" s="16">
        <f>MROUND(0.4*G7,RoundBy)</f>
        <v>125</v>
      </c>
      <c r="I7" s="17">
        <f>MROUND(0.45*G7,RoundBy)</f>
        <v>142.5</v>
      </c>
      <c r="J7" s="17">
        <f>MROUND(0.5*G7,RoundBy)</f>
        <v>157.5</v>
      </c>
      <c r="K7" s="17">
        <f>MROUND(0.55*G7,RoundBy)</f>
        <v>172.5</v>
      </c>
      <c r="L7" s="17">
        <f>MROUND(0.6*G7,RoundBy)</f>
        <v>190</v>
      </c>
      <c r="M7" s="17">
        <f>MROUND(0.65*G7,RoundBy)</f>
        <v>205</v>
      </c>
      <c r="N7" s="17">
        <f>MROUND(0.7*G7,RoundBy)</f>
        <v>220</v>
      </c>
      <c r="O7" s="17">
        <f>MROUND(0.75*G7,RoundBy)</f>
        <v>237.5</v>
      </c>
      <c r="P7" s="17">
        <f>MROUND(0.8*G7,RoundBy)</f>
        <v>252.5</v>
      </c>
      <c r="Q7" s="17">
        <f>MROUND(0.85*G7,RoundBy)</f>
        <v>267.5</v>
      </c>
      <c r="R7" s="17">
        <f>MROUND(0.9*G7,RoundBy)</f>
        <v>282.5</v>
      </c>
      <c r="S7" s="17">
        <f>MROUND(0.95*G7,RoundBy)</f>
        <v>300</v>
      </c>
      <c r="T7" s="17">
        <f>MROUND(1*G7,RoundBy)</f>
        <v>315</v>
      </c>
      <c r="U7" s="17">
        <f>MROUND(1.05*G7,RoundBy)</f>
        <v>330</v>
      </c>
      <c r="V7" s="17">
        <f>MROUND(1.1*G7,RoundBy)</f>
        <v>347.5</v>
      </c>
      <c r="W7" s="18"/>
    </row>
    <row r="8" spans="1:23" ht="28.5" customHeight="1" thickBot="1" x14ac:dyDescent="0.3">
      <c r="A8" s="47"/>
      <c r="B8" s="53"/>
      <c r="C8" s="54"/>
      <c r="D8" s="54"/>
      <c r="E8" s="54"/>
      <c r="F8" s="54"/>
      <c r="G8" s="55"/>
      <c r="H8" s="19" t="s">
        <v>9</v>
      </c>
      <c r="I8" s="19" t="s">
        <v>10</v>
      </c>
      <c r="J8" s="19" t="s">
        <v>13</v>
      </c>
      <c r="K8" s="19" t="s">
        <v>14</v>
      </c>
      <c r="L8" s="19" t="s">
        <v>15</v>
      </c>
      <c r="M8" s="19" t="s">
        <v>16</v>
      </c>
      <c r="N8" s="19" t="s">
        <v>17</v>
      </c>
      <c r="O8" s="19" t="s">
        <v>18</v>
      </c>
      <c r="P8" s="19" t="s">
        <v>19</v>
      </c>
      <c r="Q8" s="19" t="s">
        <v>20</v>
      </c>
      <c r="R8" s="19" t="s">
        <v>21</v>
      </c>
      <c r="S8" s="19" t="s">
        <v>22</v>
      </c>
      <c r="T8" s="19" t="s">
        <v>23</v>
      </c>
      <c r="U8" s="19" t="s">
        <v>24</v>
      </c>
      <c r="V8" s="19" t="s">
        <v>25</v>
      </c>
      <c r="W8" s="21"/>
    </row>
    <row r="9" spans="1:23" ht="16.2" thickBot="1" x14ac:dyDescent="0.3">
      <c r="A9" s="47"/>
      <c r="B9" s="42" t="s">
        <v>46</v>
      </c>
      <c r="C9" s="43">
        <v>170</v>
      </c>
      <c r="D9" s="39">
        <v>10</v>
      </c>
      <c r="E9" s="14">
        <f>IF(D9 = 1, C9, C9*D9*0.0333+C9)</f>
        <v>226.61</v>
      </c>
      <c r="F9" s="23">
        <f>TRUNC(F2*E9, 3)</f>
        <v>181.28800000000001</v>
      </c>
      <c r="G9" s="22">
        <v>180</v>
      </c>
      <c r="H9" s="16">
        <f>MROUND(0.4*G9,RoundBy)</f>
        <v>72.5</v>
      </c>
      <c r="I9" s="17">
        <f>MROUND(0.45*G9,RoundBy)</f>
        <v>80</v>
      </c>
      <c r="J9" s="17">
        <f>MROUND(0.5*G9,RoundBy)</f>
        <v>90</v>
      </c>
      <c r="K9" s="17">
        <f>MROUND(0.55*G9,RoundBy)</f>
        <v>100</v>
      </c>
      <c r="L9" s="17">
        <f>MROUND(0.6*G9,RoundBy)</f>
        <v>107.5</v>
      </c>
      <c r="M9" s="17">
        <f>MROUND(0.65*G9,RoundBy)</f>
        <v>117.5</v>
      </c>
      <c r="N9" s="17">
        <f>MROUND(0.7*G9,RoundBy)</f>
        <v>125</v>
      </c>
      <c r="O9" s="17">
        <f>MROUND(0.75*G9,RoundBy)</f>
        <v>135</v>
      </c>
      <c r="P9" s="17">
        <f>MROUND(0.8*G9,RoundBy)</f>
        <v>145</v>
      </c>
      <c r="Q9" s="17">
        <f>MROUND(0.85*G9,RoundBy)</f>
        <v>152.5</v>
      </c>
      <c r="R9" s="17">
        <f>MROUND(0.9*G9,RoundBy)</f>
        <v>162.5</v>
      </c>
      <c r="S9" s="17">
        <f>MROUND(0.95*G9,RoundBy)</f>
        <v>170</v>
      </c>
      <c r="T9" s="17">
        <f>MROUND(1*G9,RoundBy)</f>
        <v>180</v>
      </c>
      <c r="U9" s="17">
        <f>MROUND(1.05*G9,RoundBy)</f>
        <v>190</v>
      </c>
      <c r="V9" s="17">
        <f>MROUND(1.1*G9,RoundBy)</f>
        <v>197.5</v>
      </c>
      <c r="W9" s="18"/>
    </row>
    <row r="10" spans="1:23" ht="28.5" customHeight="1" thickBot="1" x14ac:dyDescent="0.3">
      <c r="A10" s="47"/>
      <c r="B10" s="53"/>
      <c r="C10" s="54"/>
      <c r="D10" s="54"/>
      <c r="E10" s="54"/>
      <c r="F10" s="54"/>
      <c r="G10" s="55"/>
      <c r="H10" s="19" t="s">
        <v>3</v>
      </c>
      <c r="I10" s="19" t="s">
        <v>26</v>
      </c>
      <c r="J10" s="19" t="s">
        <v>4</v>
      </c>
      <c r="K10" s="19" t="s">
        <v>5</v>
      </c>
      <c r="L10" s="19" t="s">
        <v>7</v>
      </c>
      <c r="M10" s="19">
        <v>35</v>
      </c>
      <c r="N10" s="19" t="s">
        <v>9</v>
      </c>
      <c r="O10" s="19">
        <v>45</v>
      </c>
      <c r="P10" s="19" t="s">
        <v>11</v>
      </c>
      <c r="Q10" s="19" t="s">
        <v>12</v>
      </c>
      <c r="R10" s="19" t="s">
        <v>13</v>
      </c>
      <c r="S10" s="19" t="s">
        <v>27</v>
      </c>
      <c r="T10" s="19" t="s">
        <v>28</v>
      </c>
      <c r="U10" s="19" t="s">
        <v>15</v>
      </c>
      <c r="V10" s="19" t="s">
        <v>29</v>
      </c>
      <c r="W10" s="21"/>
    </row>
    <row r="11" spans="1:23" ht="16.2" thickBot="1" x14ac:dyDescent="0.3">
      <c r="A11" s="48"/>
      <c r="B11" s="42" t="s">
        <v>47</v>
      </c>
      <c r="C11" s="43">
        <v>240</v>
      </c>
      <c r="D11" s="39">
        <v>10</v>
      </c>
      <c r="E11" s="14">
        <f>IF(D11 = 1, C11, C11*D11*0.0333+C11)</f>
        <v>319.92</v>
      </c>
      <c r="F11" s="23">
        <f>TRUNC(F2*E11, 3)</f>
        <v>255.93600000000001</v>
      </c>
      <c r="G11" s="22">
        <v>255</v>
      </c>
      <c r="H11" s="16">
        <f>MROUND(0.4*G11,RoundBy)</f>
        <v>102.5</v>
      </c>
      <c r="I11" s="17">
        <f>MROUND(0.45*G11,RoundBy)</f>
        <v>115</v>
      </c>
      <c r="J11" s="17">
        <f>MROUND(0.5*G11,RoundBy)</f>
        <v>127.5</v>
      </c>
      <c r="K11" s="17">
        <f>MROUND(0.55*G11,RoundBy)</f>
        <v>140</v>
      </c>
      <c r="L11" s="17">
        <f>MROUND(0.6*G11,RoundBy)</f>
        <v>152.5</v>
      </c>
      <c r="M11" s="17">
        <f>MROUND(0.65*G11,RoundBy)</f>
        <v>165</v>
      </c>
      <c r="N11" s="17">
        <f>MROUND(0.7*G11,RoundBy)</f>
        <v>177.5</v>
      </c>
      <c r="O11" s="17">
        <f>MROUND(0.75*G11,RoundBy)</f>
        <v>192.5</v>
      </c>
      <c r="P11" s="17">
        <f>MROUND(0.8*G11,RoundBy)</f>
        <v>205</v>
      </c>
      <c r="Q11" s="17">
        <f>MROUND(0.85*G11,RoundBy)</f>
        <v>217.5</v>
      </c>
      <c r="R11" s="17">
        <f>MROUND(0.9*G11,RoundBy)</f>
        <v>230</v>
      </c>
      <c r="S11" s="17">
        <f>MROUND(0.95*G11,RoundBy)</f>
        <v>242.5</v>
      </c>
      <c r="T11" s="17">
        <f>MROUND(1*G11,RoundBy)</f>
        <v>255</v>
      </c>
      <c r="U11" s="17">
        <f>MROUND(1.05*G11,RoundBy)</f>
        <v>267.5</v>
      </c>
      <c r="V11" s="17">
        <f>MROUND(1.1*G11,RoundBy)</f>
        <v>280</v>
      </c>
      <c r="W11" s="18"/>
    </row>
    <row r="12" spans="1:23" ht="28.5" customHeight="1" x14ac:dyDescent="0.25">
      <c r="A12" s="2"/>
      <c r="B12" s="53"/>
      <c r="C12" s="56"/>
      <c r="D12" s="56"/>
      <c r="E12" s="56"/>
      <c r="F12" s="56"/>
      <c r="G12" s="57"/>
      <c r="H12" s="19" t="s">
        <v>5</v>
      </c>
      <c r="I12" s="19">
        <v>35</v>
      </c>
      <c r="J12" s="19" t="s">
        <v>30</v>
      </c>
      <c r="K12" s="19" t="s">
        <v>10</v>
      </c>
      <c r="L12" s="19" t="s">
        <v>12</v>
      </c>
      <c r="M12" s="19" t="s">
        <v>31</v>
      </c>
      <c r="N12" s="19" t="s">
        <v>28</v>
      </c>
      <c r="O12" s="19" t="s">
        <v>15</v>
      </c>
      <c r="P12" s="19" t="s">
        <v>16</v>
      </c>
      <c r="Q12" s="19" t="s">
        <v>32</v>
      </c>
      <c r="R12" s="19" t="s">
        <v>33</v>
      </c>
      <c r="S12" s="19" t="s">
        <v>34</v>
      </c>
      <c r="T12" s="19" t="s">
        <v>35</v>
      </c>
      <c r="U12" s="19" t="s">
        <v>20</v>
      </c>
      <c r="V12" s="19" t="s">
        <v>36</v>
      </c>
      <c r="W12" s="21"/>
    </row>
    <row r="13" spans="1:23" ht="13.2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13.2" x14ac:dyDescent="0.25">
      <c r="A14" s="87"/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</row>
    <row r="15" spans="1:23" ht="13.2" x14ac:dyDescent="0.25">
      <c r="A15" s="87"/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</row>
    <row r="16" spans="1:23" ht="13.2" x14ac:dyDescent="0.25">
      <c r="A16" s="87"/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</row>
    <row r="17" spans="1:23" ht="71.25" customHeight="1" x14ac:dyDescent="0.25">
      <c r="A17" s="88"/>
      <c r="B17" s="88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90"/>
      <c r="V17" s="90"/>
      <c r="W17" s="90"/>
    </row>
  </sheetData>
  <mergeCells count="8">
    <mergeCell ref="B12:G12"/>
    <mergeCell ref="U2:V2"/>
    <mergeCell ref="B6:G6"/>
    <mergeCell ref="A5:A11"/>
    <mergeCell ref="C1:T1"/>
    <mergeCell ref="A1:B1"/>
    <mergeCell ref="B8:G8"/>
    <mergeCell ref="B10:G10"/>
  </mergeCells>
  <dataValidations count="1">
    <dataValidation type="decimal" allowBlank="1" showDropDown="1" showErrorMessage="1" sqref="C17:T17" xr:uid="{00000000-0002-0000-0000-000001000000}">
      <formula1>0</formula1>
      <formula2>15</formula2>
    </dataValidation>
  </dataValidations>
  <hyperlinks>
    <hyperlink ref="C1" r:id="rId1" xr:uid="{3D37D97F-9839-4945-8C68-1612B329AA91}"/>
  </hyperlinks>
  <printOptions horizontalCentered="1" gridLines="1"/>
  <pageMargins left="0.7" right="0.7" top="0.75" bottom="0.75" header="0" footer="0"/>
  <pageSetup fitToHeight="0" pageOrder="overThenDown" orientation="landscape" cellComments="atEnd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D90"/>
  <sheetViews>
    <sheetView showGridLines="0" workbookViewId="0">
      <selection activeCell="A20" sqref="A20:A21"/>
    </sheetView>
  </sheetViews>
  <sheetFormatPr baseColWidth="10" defaultColWidth="14.44140625" defaultRowHeight="15.75" customHeight="1" x14ac:dyDescent="0.25"/>
  <cols>
    <col min="1" max="1" width="13.33203125" customWidth="1"/>
    <col min="2" max="2" width="11.77734375" bestFit="1" customWidth="1"/>
    <col min="3" max="3" width="26.88671875" customWidth="1"/>
    <col min="4" max="4" width="3.33203125" customWidth="1"/>
  </cols>
  <sheetData>
    <row r="1" spans="1:4" ht="31.5" customHeight="1" x14ac:dyDescent="0.25">
      <c r="A1" s="73" t="s">
        <v>50</v>
      </c>
      <c r="B1" s="74"/>
      <c r="C1" s="75"/>
      <c r="D1" s="60"/>
    </row>
    <row r="2" spans="1:4" ht="13.2" x14ac:dyDescent="0.25">
      <c r="A2" s="76" t="s">
        <v>45</v>
      </c>
      <c r="B2" s="54"/>
      <c r="C2" s="55"/>
      <c r="D2" s="59"/>
    </row>
    <row r="3" spans="1:4" ht="13.2" x14ac:dyDescent="0.25">
      <c r="A3" s="68" t="s">
        <v>51</v>
      </c>
      <c r="B3" s="81" t="str">
        <f>_xlfn.CONCAT(Press40, " x 5")</f>
        <v>55 x 5</v>
      </c>
      <c r="C3" s="82"/>
      <c r="D3" s="59"/>
    </row>
    <row r="4" spans="1:4" ht="13.2" x14ac:dyDescent="0.25">
      <c r="A4" s="69"/>
      <c r="B4" s="83" t="str">
        <f>_xlfn.CONCAT(Press50, " x 5")</f>
        <v>70 x 5</v>
      </c>
      <c r="C4" s="84"/>
      <c r="D4" s="59"/>
    </row>
    <row r="5" spans="1:4" ht="13.2" x14ac:dyDescent="0.25">
      <c r="A5" s="70"/>
      <c r="B5" s="85" t="str">
        <f>_xlfn.CONCAT(Press60, " x 3")</f>
        <v>85 x 3</v>
      </c>
      <c r="C5" s="86"/>
      <c r="D5" s="59"/>
    </row>
    <row r="6" spans="1:4" ht="13.2" x14ac:dyDescent="0.25">
      <c r="A6" s="68" t="s">
        <v>52</v>
      </c>
      <c r="B6" s="81" t="str">
        <f>_xlfn.CONCAT(Press65, " x 5")</f>
        <v>90 x 5</v>
      </c>
      <c r="C6" s="82"/>
      <c r="D6" s="59"/>
    </row>
    <row r="7" spans="1:4" ht="13.2" x14ac:dyDescent="0.25">
      <c r="A7" s="72"/>
      <c r="B7" s="83" t="str">
        <f>_xlfn.CONCAT(Press75, " x 5")</f>
        <v>105 x 5</v>
      </c>
      <c r="C7" s="84"/>
      <c r="D7" s="59"/>
    </row>
    <row r="8" spans="1:4" ht="13.2" x14ac:dyDescent="0.25">
      <c r="A8" s="37" t="s">
        <v>37</v>
      </c>
      <c r="B8" s="85" t="str">
        <f>_xlfn.CONCAT(Press85, " x 5+")</f>
        <v>120 x 5+</v>
      </c>
      <c r="C8" s="86"/>
      <c r="D8" s="59"/>
    </row>
    <row r="9" spans="1:4" ht="13.2" x14ac:dyDescent="0.25">
      <c r="A9" s="76" t="s">
        <v>40</v>
      </c>
      <c r="B9" s="77"/>
      <c r="C9" s="78"/>
      <c r="D9" s="59"/>
    </row>
    <row r="10" spans="1:4" ht="13.2" x14ac:dyDescent="0.25">
      <c r="A10" s="68" t="s">
        <v>51</v>
      </c>
      <c r="B10" s="81" t="str">
        <f>_xlfn.CONCAT(Deadlift40, " x 5")</f>
        <v>125 x 5</v>
      </c>
      <c r="C10" s="82"/>
      <c r="D10" s="59"/>
    </row>
    <row r="11" spans="1:4" ht="13.2" x14ac:dyDescent="0.25">
      <c r="A11" s="69"/>
      <c r="B11" s="83" t="str">
        <f>_xlfn.CONCAT(Deadlift50, " x 5")</f>
        <v>157,5 x 5</v>
      </c>
      <c r="C11" s="84"/>
      <c r="D11" s="59"/>
    </row>
    <row r="12" spans="1:4" ht="13.2" x14ac:dyDescent="0.25">
      <c r="A12" s="70"/>
      <c r="B12" s="85" t="str">
        <f>_xlfn.CONCAT(Deadlift60, " x 3")</f>
        <v>190 x 3</v>
      </c>
      <c r="C12" s="86"/>
      <c r="D12" s="59"/>
    </row>
    <row r="13" spans="1:4" ht="13.2" x14ac:dyDescent="0.25">
      <c r="A13" s="68" t="s">
        <v>52</v>
      </c>
      <c r="B13" s="81" t="str">
        <f>_xlfn.CONCAT(Deadlift65, " x 5")</f>
        <v>205 x 5</v>
      </c>
      <c r="C13" s="82"/>
      <c r="D13" s="59"/>
    </row>
    <row r="14" spans="1:4" ht="13.2" x14ac:dyDescent="0.25">
      <c r="A14" s="72"/>
      <c r="B14" s="83" t="str">
        <f>_xlfn.CONCAT(Deadlift75, " x 5")</f>
        <v>237,5 x 5</v>
      </c>
      <c r="C14" s="84"/>
      <c r="D14" s="59"/>
    </row>
    <row r="15" spans="1:4" ht="13.2" x14ac:dyDescent="0.25">
      <c r="A15" s="37" t="s">
        <v>37</v>
      </c>
      <c r="B15" s="85" t="str">
        <f>_xlfn.CONCAT(Deadlift85, " x 5+")</f>
        <v>267,5 x 5+</v>
      </c>
      <c r="C15" s="86"/>
      <c r="D15" s="59"/>
    </row>
    <row r="16" spans="1:4" ht="13.2" x14ac:dyDescent="0.25">
      <c r="A16" s="76" t="s">
        <v>46</v>
      </c>
      <c r="B16" s="54"/>
      <c r="C16" s="55"/>
      <c r="D16" s="59"/>
    </row>
    <row r="17" spans="1:4" ht="13.2" x14ac:dyDescent="0.25">
      <c r="A17" s="68" t="s">
        <v>51</v>
      </c>
      <c r="B17" s="81" t="str">
        <f>_xlfn.CONCAT(Bench40, " x 5")</f>
        <v>72,5 x 5</v>
      </c>
      <c r="C17" s="82"/>
      <c r="D17" s="59"/>
    </row>
    <row r="18" spans="1:4" ht="13.2" x14ac:dyDescent="0.25">
      <c r="A18" s="69"/>
      <c r="B18" s="83" t="str">
        <f>_xlfn.CONCAT(Bench50," x 5")</f>
        <v>90 x 5</v>
      </c>
      <c r="C18" s="84"/>
      <c r="D18" s="59"/>
    </row>
    <row r="19" spans="1:4" ht="13.2" x14ac:dyDescent="0.25">
      <c r="A19" s="70"/>
      <c r="B19" s="85" t="str">
        <f>_xlfn.CONCAT(Bench60, " x 3")</f>
        <v>107,5 x 3</v>
      </c>
      <c r="C19" s="86"/>
      <c r="D19" s="59"/>
    </row>
    <row r="20" spans="1:4" ht="13.2" x14ac:dyDescent="0.25">
      <c r="A20" s="68" t="s">
        <v>52</v>
      </c>
      <c r="B20" s="81" t="str">
        <f>_xlfn.CONCAT(Bench65, " x 5")</f>
        <v>117,5 x 5</v>
      </c>
      <c r="C20" s="82"/>
      <c r="D20" s="59"/>
    </row>
    <row r="21" spans="1:4" ht="13.2" x14ac:dyDescent="0.25">
      <c r="A21" s="72"/>
      <c r="B21" s="83" t="str">
        <f>_xlfn.CONCAT(Bench75," x 5")</f>
        <v>135 x 5</v>
      </c>
      <c r="C21" s="84"/>
      <c r="D21" s="59"/>
    </row>
    <row r="22" spans="1:4" ht="13.2" x14ac:dyDescent="0.25">
      <c r="A22" s="37" t="s">
        <v>37</v>
      </c>
      <c r="B22" s="85" t="str">
        <f>_xlfn.CONCAT(Bench85, " x 5+")</f>
        <v>152,5 x 5+</v>
      </c>
      <c r="C22" s="86"/>
      <c r="D22" s="59"/>
    </row>
    <row r="23" spans="1:4" ht="13.2" x14ac:dyDescent="0.25">
      <c r="A23" s="76" t="s">
        <v>53</v>
      </c>
      <c r="B23" s="77"/>
      <c r="C23" s="78"/>
      <c r="D23" s="59"/>
    </row>
    <row r="24" spans="1:4" ht="13.2" x14ac:dyDescent="0.25">
      <c r="A24" s="68" t="s">
        <v>51</v>
      </c>
      <c r="B24" s="81" t="str">
        <f>_xlfn.CONCAT(Squat40, " x 5")</f>
        <v>102,5 x 5</v>
      </c>
      <c r="C24" s="82"/>
      <c r="D24" s="59"/>
    </row>
    <row r="25" spans="1:4" ht="13.2" x14ac:dyDescent="0.25">
      <c r="A25" s="69"/>
      <c r="B25" s="83" t="str">
        <f>_xlfn.CONCAT(Squat50," x 5")</f>
        <v>127,5 x 5</v>
      </c>
      <c r="C25" s="84"/>
      <c r="D25" s="59"/>
    </row>
    <row r="26" spans="1:4" ht="13.2" x14ac:dyDescent="0.25">
      <c r="A26" s="70"/>
      <c r="B26" s="85" t="str">
        <f>_xlfn.CONCAT(Squat60, " x 3")</f>
        <v>152,5 x 3</v>
      </c>
      <c r="C26" s="86"/>
      <c r="D26" s="59"/>
    </row>
    <row r="27" spans="1:4" ht="13.2" x14ac:dyDescent="0.25">
      <c r="A27" s="68" t="s">
        <v>52</v>
      </c>
      <c r="B27" s="81" t="str">
        <f>_xlfn.CONCAT(Squat65, " x 5")</f>
        <v>165 x 5</v>
      </c>
      <c r="C27" s="82"/>
      <c r="D27" s="59"/>
    </row>
    <row r="28" spans="1:4" ht="13.2" x14ac:dyDescent="0.25">
      <c r="A28" s="72"/>
      <c r="B28" s="83" t="str">
        <f>_xlfn.CONCAT(Squat75," x 5")</f>
        <v>192,5 x 5</v>
      </c>
      <c r="C28" s="84"/>
      <c r="D28" s="59"/>
    </row>
    <row r="29" spans="1:4" ht="13.2" x14ac:dyDescent="0.25">
      <c r="A29" s="37" t="s">
        <v>37</v>
      </c>
      <c r="B29" s="85" t="str">
        <f>_xlfn.CONCAT(Squat85, " x 5+")</f>
        <v>217,5 x 5+</v>
      </c>
      <c r="C29" s="86"/>
      <c r="D29" s="59"/>
    </row>
    <row r="30" spans="1:4" ht="13.2" x14ac:dyDescent="0.25">
      <c r="A30" s="60"/>
      <c r="B30" s="59"/>
      <c r="C30" s="59"/>
      <c r="D30" s="59"/>
    </row>
    <row r="31" spans="1:4" ht="31.5" customHeight="1" x14ac:dyDescent="0.25">
      <c r="A31" s="79" t="s">
        <v>56</v>
      </c>
      <c r="B31" s="62"/>
      <c r="C31" s="63"/>
      <c r="D31" s="59"/>
    </row>
    <row r="32" spans="1:4" ht="13.2" x14ac:dyDescent="0.25">
      <c r="A32" s="80" t="s">
        <v>45</v>
      </c>
      <c r="B32" s="66"/>
      <c r="C32" s="67"/>
      <c r="D32" s="59"/>
    </row>
    <row r="33" spans="1:4" ht="13.2" x14ac:dyDescent="0.25">
      <c r="A33" s="68" t="s">
        <v>51</v>
      </c>
      <c r="B33" s="81" t="str">
        <f>_xlfn.CONCAT(Press40, " x 5")</f>
        <v>55 x 5</v>
      </c>
      <c r="C33" s="82"/>
      <c r="D33" s="59"/>
    </row>
    <row r="34" spans="1:4" ht="13.2" x14ac:dyDescent="0.25">
      <c r="A34" s="69"/>
      <c r="B34" s="83" t="str">
        <f>_xlfn.CONCAT(Press50, " x 5")</f>
        <v>70 x 5</v>
      </c>
      <c r="C34" s="84"/>
      <c r="D34" s="59"/>
    </row>
    <row r="35" spans="1:4" ht="13.2" x14ac:dyDescent="0.25">
      <c r="A35" s="70"/>
      <c r="B35" s="85" t="str">
        <f>_xlfn.CONCAT(Press60, " x 3")</f>
        <v>85 x 3</v>
      </c>
      <c r="C35" s="86"/>
      <c r="D35" s="59"/>
    </row>
    <row r="36" spans="1:4" ht="13.2" x14ac:dyDescent="0.25">
      <c r="A36" s="68" t="s">
        <v>52</v>
      </c>
      <c r="B36" s="81" t="str">
        <f>_xlfn.CONCAT(Press70, " x 3")</f>
        <v>97,5 x 3</v>
      </c>
      <c r="C36" s="82"/>
      <c r="D36" s="59"/>
    </row>
    <row r="37" spans="1:4" ht="13.2" x14ac:dyDescent="0.25">
      <c r="A37" s="72"/>
      <c r="B37" s="83" t="str">
        <f>_xlfn.CONCAT(Press80, " x 3")</f>
        <v>112,5 x 3</v>
      </c>
      <c r="C37" s="84"/>
      <c r="D37" s="59"/>
    </row>
    <row r="38" spans="1:4" ht="13.2" x14ac:dyDescent="0.25">
      <c r="A38" s="37" t="s">
        <v>37</v>
      </c>
      <c r="B38" s="85" t="str">
        <f>_xlfn.CONCAT(Press90, " x 3+")</f>
        <v>125 x 3+</v>
      </c>
      <c r="C38" s="86"/>
      <c r="D38" s="59"/>
    </row>
    <row r="39" spans="1:4" ht="13.2" x14ac:dyDescent="0.25">
      <c r="A39" s="61" t="s">
        <v>40</v>
      </c>
      <c r="B39" s="62"/>
      <c r="C39" s="63"/>
      <c r="D39" s="59"/>
    </row>
    <row r="40" spans="1:4" ht="13.2" x14ac:dyDescent="0.25">
      <c r="A40" s="68" t="s">
        <v>51</v>
      </c>
      <c r="B40" s="81" t="str">
        <f>_xlfn.CONCAT(Deadlift40, " x 5")</f>
        <v>125 x 5</v>
      </c>
      <c r="C40" s="82"/>
      <c r="D40" s="59"/>
    </row>
    <row r="41" spans="1:4" ht="13.2" x14ac:dyDescent="0.25">
      <c r="A41" s="69"/>
      <c r="B41" s="83" t="str">
        <f>_xlfn.CONCAT(Deadlift50, " x 5")</f>
        <v>157,5 x 5</v>
      </c>
      <c r="C41" s="84"/>
      <c r="D41" s="59"/>
    </row>
    <row r="42" spans="1:4" ht="13.2" x14ac:dyDescent="0.25">
      <c r="A42" s="70"/>
      <c r="B42" s="85" t="str">
        <f>_xlfn.CONCAT(Deadlift60, " x 3")</f>
        <v>190 x 3</v>
      </c>
      <c r="C42" s="86"/>
      <c r="D42" s="59"/>
    </row>
    <row r="43" spans="1:4" ht="13.2" x14ac:dyDescent="0.25">
      <c r="A43" s="68" t="s">
        <v>52</v>
      </c>
      <c r="B43" s="81" t="str">
        <f>_xlfn.CONCAT(Deadlift70, " x 3")</f>
        <v>220 x 3</v>
      </c>
      <c r="C43" s="82"/>
      <c r="D43" s="59"/>
    </row>
    <row r="44" spans="1:4" ht="13.2" x14ac:dyDescent="0.25">
      <c r="A44" s="72"/>
      <c r="B44" s="83" t="str">
        <f>_xlfn.CONCAT(Deadlift80, " x 3")</f>
        <v>252,5 x 3</v>
      </c>
      <c r="C44" s="84"/>
      <c r="D44" s="59"/>
    </row>
    <row r="45" spans="1:4" ht="13.2" x14ac:dyDescent="0.25">
      <c r="A45" s="37" t="s">
        <v>37</v>
      </c>
      <c r="B45" s="85" t="str">
        <f>_xlfn.CONCAT(Deadlift90, " x 3+")</f>
        <v>282,5 x 3+</v>
      </c>
      <c r="C45" s="86"/>
      <c r="D45" s="59"/>
    </row>
    <row r="46" spans="1:4" ht="13.2" x14ac:dyDescent="0.25">
      <c r="A46" s="61" t="s">
        <v>46</v>
      </c>
      <c r="B46" s="62"/>
      <c r="C46" s="63"/>
      <c r="D46" s="59"/>
    </row>
    <row r="47" spans="1:4" ht="13.2" x14ac:dyDescent="0.25">
      <c r="A47" s="68" t="s">
        <v>51</v>
      </c>
      <c r="B47" s="81" t="str">
        <f>_xlfn.CONCAT(Bench40, " x 5")</f>
        <v>72,5 x 5</v>
      </c>
      <c r="C47" s="82"/>
      <c r="D47" s="59"/>
    </row>
    <row r="48" spans="1:4" ht="13.2" x14ac:dyDescent="0.25">
      <c r="A48" s="69"/>
      <c r="B48" s="83" t="str">
        <f>_xlfn.CONCAT(Bench50," x 5")</f>
        <v>90 x 5</v>
      </c>
      <c r="C48" s="84"/>
      <c r="D48" s="59"/>
    </row>
    <row r="49" spans="1:4" ht="13.2" x14ac:dyDescent="0.25">
      <c r="A49" s="70"/>
      <c r="B49" s="85" t="str">
        <f>_xlfn.CONCAT(Bench60, " x 3")</f>
        <v>107,5 x 3</v>
      </c>
      <c r="C49" s="86"/>
      <c r="D49" s="59"/>
    </row>
    <row r="50" spans="1:4" ht="13.2" x14ac:dyDescent="0.25">
      <c r="A50" s="68" t="s">
        <v>52</v>
      </c>
      <c r="B50" s="81" t="str">
        <f>_xlfn.CONCAT(Bench70, " x 3")</f>
        <v>125 x 3</v>
      </c>
      <c r="C50" s="82"/>
      <c r="D50" s="59"/>
    </row>
    <row r="51" spans="1:4" ht="13.2" x14ac:dyDescent="0.25">
      <c r="A51" s="72"/>
      <c r="B51" s="83" t="str">
        <f>_xlfn.CONCAT(Bench80," x 3")</f>
        <v>145 x 3</v>
      </c>
      <c r="C51" s="84"/>
      <c r="D51" s="59"/>
    </row>
    <row r="52" spans="1:4" ht="13.2" x14ac:dyDescent="0.25">
      <c r="A52" s="37" t="s">
        <v>37</v>
      </c>
      <c r="B52" s="85" t="str">
        <f>_xlfn.CONCAT(Bench90, " x 3+")</f>
        <v>162,5 x 3+</v>
      </c>
      <c r="C52" s="86"/>
      <c r="D52" s="59"/>
    </row>
    <row r="53" spans="1:4" ht="13.2" x14ac:dyDescent="0.25">
      <c r="A53" s="61" t="s">
        <v>53</v>
      </c>
      <c r="B53" s="62"/>
      <c r="C53" s="63"/>
      <c r="D53" s="59"/>
    </row>
    <row r="54" spans="1:4" ht="13.2" x14ac:dyDescent="0.25">
      <c r="A54" s="68" t="s">
        <v>51</v>
      </c>
      <c r="B54" s="81" t="str">
        <f>_xlfn.CONCAT(Squat40, " x 5")</f>
        <v>102,5 x 5</v>
      </c>
      <c r="C54" s="82"/>
      <c r="D54" s="59"/>
    </row>
    <row r="55" spans="1:4" ht="13.2" x14ac:dyDescent="0.25">
      <c r="A55" s="69"/>
      <c r="B55" s="83" t="str">
        <f>_xlfn.CONCAT(Squat50," x 5")</f>
        <v>127,5 x 5</v>
      </c>
      <c r="C55" s="84"/>
      <c r="D55" s="59"/>
    </row>
    <row r="56" spans="1:4" ht="13.2" x14ac:dyDescent="0.25">
      <c r="A56" s="70"/>
      <c r="B56" s="85" t="str">
        <f>_xlfn.CONCAT(Squat60, " x 3")</f>
        <v>152,5 x 3</v>
      </c>
      <c r="C56" s="86"/>
      <c r="D56" s="59"/>
    </row>
    <row r="57" spans="1:4" ht="13.2" x14ac:dyDescent="0.25">
      <c r="A57" s="68" t="s">
        <v>52</v>
      </c>
      <c r="B57" s="81" t="str">
        <f>_xlfn.CONCAT(Squat70, " x 3")</f>
        <v>177,5 x 3</v>
      </c>
      <c r="C57" s="82"/>
      <c r="D57" s="59"/>
    </row>
    <row r="58" spans="1:4" ht="13.2" x14ac:dyDescent="0.25">
      <c r="A58" s="72"/>
      <c r="B58" s="83" t="str">
        <f>_xlfn.CONCAT(Squat80," x 3")</f>
        <v>205 x 3</v>
      </c>
      <c r="C58" s="84"/>
      <c r="D58" s="59"/>
    </row>
    <row r="59" spans="1:4" ht="13.2" x14ac:dyDescent="0.25">
      <c r="A59" s="37" t="s">
        <v>37</v>
      </c>
      <c r="B59" s="85" t="str">
        <f>_xlfn.CONCAT(Squat90, " x 3+")</f>
        <v>230 x 3+</v>
      </c>
      <c r="C59" s="86"/>
      <c r="D59" s="59"/>
    </row>
    <row r="60" spans="1:4" ht="13.2" x14ac:dyDescent="0.25">
      <c r="A60" s="60"/>
      <c r="B60" s="59"/>
      <c r="C60" s="59"/>
      <c r="D60" s="59"/>
    </row>
    <row r="61" spans="1:4" ht="31.5" customHeight="1" x14ac:dyDescent="0.25">
      <c r="A61" s="64" t="s">
        <v>55</v>
      </c>
      <c r="B61" s="62"/>
      <c r="C61" s="63"/>
      <c r="D61" s="59"/>
    </row>
    <row r="62" spans="1:4" ht="13.2" x14ac:dyDescent="0.25">
      <c r="A62" s="65" t="s">
        <v>45</v>
      </c>
      <c r="B62" s="66"/>
      <c r="C62" s="67"/>
      <c r="D62" s="59"/>
    </row>
    <row r="63" spans="1:4" ht="13.2" x14ac:dyDescent="0.25">
      <c r="A63" s="68" t="s">
        <v>51</v>
      </c>
      <c r="B63" s="81" t="str">
        <f>_xlfn.CONCAT(Press40, " x 5")</f>
        <v>55 x 5</v>
      </c>
      <c r="C63" s="82"/>
      <c r="D63" s="59"/>
    </row>
    <row r="64" spans="1:4" ht="13.2" x14ac:dyDescent="0.25">
      <c r="A64" s="69"/>
      <c r="B64" s="83" t="str">
        <f>_xlfn.CONCAT(Press50, " x 5")</f>
        <v>70 x 5</v>
      </c>
      <c r="C64" s="84"/>
      <c r="D64" s="59"/>
    </row>
    <row r="65" spans="1:4" ht="13.2" x14ac:dyDescent="0.25">
      <c r="A65" s="70"/>
      <c r="B65" s="85" t="str">
        <f>_xlfn.CONCAT(Press60, " x 3")</f>
        <v>85 x 3</v>
      </c>
      <c r="C65" s="86"/>
      <c r="D65" s="59"/>
    </row>
    <row r="66" spans="1:4" ht="13.2" x14ac:dyDescent="0.25">
      <c r="A66" s="68" t="s">
        <v>52</v>
      </c>
      <c r="B66" s="81" t="str">
        <f>_xlfn.CONCAT(Press75, " x 5")</f>
        <v>105 x 5</v>
      </c>
      <c r="C66" s="82"/>
      <c r="D66" s="59"/>
    </row>
    <row r="67" spans="1:4" ht="13.2" x14ac:dyDescent="0.25">
      <c r="A67" s="72"/>
      <c r="B67" s="83" t="str">
        <f>_xlfn.CONCAT(Press85, " x 3")</f>
        <v>120 x 3</v>
      </c>
      <c r="C67" s="84"/>
      <c r="D67" s="59"/>
    </row>
    <row r="68" spans="1:4" ht="13.2" x14ac:dyDescent="0.25">
      <c r="A68" s="37" t="s">
        <v>37</v>
      </c>
      <c r="B68" s="85" t="str">
        <f>_xlfn.CONCAT(Press95, " x 1+")</f>
        <v>132,5 x 1+</v>
      </c>
      <c r="C68" s="86"/>
      <c r="D68" s="59"/>
    </row>
    <row r="69" spans="1:4" ht="13.2" x14ac:dyDescent="0.25">
      <c r="A69" s="71" t="s">
        <v>40</v>
      </c>
      <c r="B69" s="62"/>
      <c r="C69" s="63"/>
      <c r="D69" s="59"/>
    </row>
    <row r="70" spans="1:4" ht="13.2" x14ac:dyDescent="0.25">
      <c r="A70" s="68" t="s">
        <v>51</v>
      </c>
      <c r="B70" s="81" t="str">
        <f>_xlfn.CONCAT(Deadlift40, " x 5")</f>
        <v>125 x 5</v>
      </c>
      <c r="C70" s="82"/>
      <c r="D70" s="59"/>
    </row>
    <row r="71" spans="1:4" ht="13.2" x14ac:dyDescent="0.25">
      <c r="A71" s="69"/>
      <c r="B71" s="83" t="str">
        <f>_xlfn.CONCAT(Deadlift50, " x 5")</f>
        <v>157,5 x 5</v>
      </c>
      <c r="C71" s="84"/>
      <c r="D71" s="59"/>
    </row>
    <row r="72" spans="1:4" ht="13.2" x14ac:dyDescent="0.25">
      <c r="A72" s="70"/>
      <c r="B72" s="85" t="str">
        <f>_xlfn.CONCAT(Deadlift60, " x 3")</f>
        <v>190 x 3</v>
      </c>
      <c r="C72" s="86"/>
      <c r="D72" s="59"/>
    </row>
    <row r="73" spans="1:4" ht="13.2" x14ac:dyDescent="0.25">
      <c r="A73" s="68" t="s">
        <v>52</v>
      </c>
      <c r="B73" s="81" t="str">
        <f>_xlfn.CONCAT(Deadlift75, " x 5")</f>
        <v>237,5 x 5</v>
      </c>
      <c r="C73" s="82"/>
      <c r="D73" s="59"/>
    </row>
    <row r="74" spans="1:4" ht="13.2" x14ac:dyDescent="0.25">
      <c r="A74" s="72"/>
      <c r="B74" s="83" t="str">
        <f>_xlfn.CONCAT(Deadlift85, " x 3")</f>
        <v>267,5 x 3</v>
      </c>
      <c r="C74" s="84"/>
      <c r="D74" s="59"/>
    </row>
    <row r="75" spans="1:4" ht="13.2" x14ac:dyDescent="0.25">
      <c r="A75" s="37" t="s">
        <v>37</v>
      </c>
      <c r="B75" s="85" t="str">
        <f>_xlfn.CONCAT(Deadlift95, " x 1+")</f>
        <v>300 x 1+</v>
      </c>
      <c r="C75" s="86"/>
      <c r="D75" s="59"/>
    </row>
    <row r="76" spans="1:4" ht="13.2" x14ac:dyDescent="0.25">
      <c r="A76" s="71" t="s">
        <v>46</v>
      </c>
      <c r="B76" s="62"/>
      <c r="C76" s="63"/>
      <c r="D76" s="59"/>
    </row>
    <row r="77" spans="1:4" ht="13.2" x14ac:dyDescent="0.25">
      <c r="A77" s="68" t="s">
        <v>51</v>
      </c>
      <c r="B77" s="81" t="str">
        <f>_xlfn.CONCAT(Bench40, " x 5")</f>
        <v>72,5 x 5</v>
      </c>
      <c r="C77" s="82"/>
      <c r="D77" s="59"/>
    </row>
    <row r="78" spans="1:4" ht="13.2" x14ac:dyDescent="0.25">
      <c r="A78" s="69"/>
      <c r="B78" s="83" t="str">
        <f>_xlfn.CONCAT(Bench50," x 5")</f>
        <v>90 x 5</v>
      </c>
      <c r="C78" s="84"/>
      <c r="D78" s="59"/>
    </row>
    <row r="79" spans="1:4" ht="13.2" x14ac:dyDescent="0.25">
      <c r="A79" s="70"/>
      <c r="B79" s="85" t="str">
        <f>_xlfn.CONCAT(Bench60, " x 3")</f>
        <v>107,5 x 3</v>
      </c>
      <c r="C79" s="86"/>
      <c r="D79" s="59"/>
    </row>
    <row r="80" spans="1:4" ht="13.2" x14ac:dyDescent="0.25">
      <c r="A80" s="68" t="s">
        <v>52</v>
      </c>
      <c r="B80" s="81" t="str">
        <f>_xlfn.CONCAT(Bench75," x 5")</f>
        <v>135 x 5</v>
      </c>
      <c r="C80" s="82"/>
      <c r="D80" s="59"/>
    </row>
    <row r="81" spans="1:4" ht="13.2" x14ac:dyDescent="0.25">
      <c r="A81" s="72"/>
      <c r="B81" s="83" t="str">
        <f>_xlfn.CONCAT(Bench85, " x 3")</f>
        <v>152,5 x 3</v>
      </c>
      <c r="C81" s="84"/>
      <c r="D81" s="59"/>
    </row>
    <row r="82" spans="1:4" ht="13.2" x14ac:dyDescent="0.25">
      <c r="A82" s="37" t="s">
        <v>37</v>
      </c>
      <c r="B82" s="85" t="str">
        <f>_xlfn.CONCAT(Bench95, " x 1+")</f>
        <v>170 x 1+</v>
      </c>
      <c r="C82" s="86"/>
      <c r="D82" s="59"/>
    </row>
    <row r="83" spans="1:4" ht="13.2" x14ac:dyDescent="0.25">
      <c r="A83" s="71" t="s">
        <v>53</v>
      </c>
      <c r="B83" s="62"/>
      <c r="C83" s="63"/>
      <c r="D83" s="59"/>
    </row>
    <row r="84" spans="1:4" ht="13.2" x14ac:dyDescent="0.25">
      <c r="A84" s="68" t="s">
        <v>51</v>
      </c>
      <c r="B84" s="81" t="str">
        <f>_xlfn.CONCAT(Squat40, " x 5")</f>
        <v>102,5 x 5</v>
      </c>
      <c r="C84" s="82"/>
      <c r="D84" s="59"/>
    </row>
    <row r="85" spans="1:4" ht="13.2" x14ac:dyDescent="0.25">
      <c r="A85" s="69"/>
      <c r="B85" s="83" t="str">
        <f>_xlfn.CONCAT(Squat50," x 5")</f>
        <v>127,5 x 5</v>
      </c>
      <c r="C85" s="84"/>
      <c r="D85" s="59"/>
    </row>
    <row r="86" spans="1:4" ht="13.2" x14ac:dyDescent="0.25">
      <c r="A86" s="70"/>
      <c r="B86" s="85" t="str">
        <f>_xlfn.CONCAT(Squat60, " x 3")</f>
        <v>152,5 x 3</v>
      </c>
      <c r="C86" s="86"/>
      <c r="D86" s="59"/>
    </row>
    <row r="87" spans="1:4" ht="13.2" x14ac:dyDescent="0.25">
      <c r="A87" s="68" t="s">
        <v>52</v>
      </c>
      <c r="B87" s="81" t="str">
        <f>_xlfn.CONCAT(Squat75," x 5")</f>
        <v>192,5 x 5</v>
      </c>
      <c r="C87" s="82"/>
      <c r="D87" s="59"/>
    </row>
    <row r="88" spans="1:4" ht="13.2" x14ac:dyDescent="0.25">
      <c r="A88" s="72"/>
      <c r="B88" s="83" t="str">
        <f>_xlfn.CONCAT(Squat85, " x 3")</f>
        <v>217,5 x 3</v>
      </c>
      <c r="C88" s="84"/>
      <c r="D88" s="59"/>
    </row>
    <row r="89" spans="1:4" ht="13.2" x14ac:dyDescent="0.25">
      <c r="A89" s="37" t="s">
        <v>37</v>
      </c>
      <c r="B89" s="85" t="str">
        <f>_xlfn.CONCAT(Squat95, " x 1+")</f>
        <v>242,5 x 1+</v>
      </c>
      <c r="C89" s="86"/>
      <c r="D89" s="59"/>
    </row>
    <row r="90" spans="1:4" ht="15" x14ac:dyDescent="0.25">
      <c r="A90" s="64" t="s">
        <v>54</v>
      </c>
      <c r="B90" s="62"/>
      <c r="C90" s="63"/>
      <c r="D90" s="59"/>
    </row>
  </sheetData>
  <mergeCells count="115">
    <mergeCell ref="B88:C88"/>
    <mergeCell ref="B89:C89"/>
    <mergeCell ref="B82:C82"/>
    <mergeCell ref="B84:C84"/>
    <mergeCell ref="B85:C85"/>
    <mergeCell ref="B86:C86"/>
    <mergeCell ref="B87:C87"/>
    <mergeCell ref="B77:C77"/>
    <mergeCell ref="B78:C78"/>
    <mergeCell ref="B79:C79"/>
    <mergeCell ref="B80:C80"/>
    <mergeCell ref="B81:C81"/>
    <mergeCell ref="B73:C73"/>
    <mergeCell ref="B74:C74"/>
    <mergeCell ref="B75:C75"/>
    <mergeCell ref="B63:C63"/>
    <mergeCell ref="B64:C64"/>
    <mergeCell ref="B65:C65"/>
    <mergeCell ref="B66:C66"/>
    <mergeCell ref="B67:C67"/>
    <mergeCell ref="B68:C68"/>
    <mergeCell ref="B58:C58"/>
    <mergeCell ref="B59:C59"/>
    <mergeCell ref="B70:C70"/>
    <mergeCell ref="B71:C71"/>
    <mergeCell ref="B72:C72"/>
    <mergeCell ref="B38:C38"/>
    <mergeCell ref="B54:C54"/>
    <mergeCell ref="B55:C55"/>
    <mergeCell ref="B56:C56"/>
    <mergeCell ref="B57:C57"/>
    <mergeCell ref="B48:C48"/>
    <mergeCell ref="B49:C49"/>
    <mergeCell ref="B50:C50"/>
    <mergeCell ref="B51:C51"/>
    <mergeCell ref="B52:C52"/>
    <mergeCell ref="B26:C26"/>
    <mergeCell ref="B27:C27"/>
    <mergeCell ref="B28:C28"/>
    <mergeCell ref="B29:C29"/>
    <mergeCell ref="B47:C47"/>
    <mergeCell ref="B40:C40"/>
    <mergeCell ref="B41:C41"/>
    <mergeCell ref="B42:C42"/>
    <mergeCell ref="B43:C43"/>
    <mergeCell ref="B44:C44"/>
    <mergeCell ref="B45:C45"/>
    <mergeCell ref="B33:C33"/>
    <mergeCell ref="B34:C34"/>
    <mergeCell ref="B35:C35"/>
    <mergeCell ref="B36:C36"/>
    <mergeCell ref="B37:C37"/>
    <mergeCell ref="B20:C20"/>
    <mergeCell ref="B21:C21"/>
    <mergeCell ref="B22:C22"/>
    <mergeCell ref="B24:C24"/>
    <mergeCell ref="B25:C25"/>
    <mergeCell ref="B14:C14"/>
    <mergeCell ref="B15:C15"/>
    <mergeCell ref="B17:C17"/>
    <mergeCell ref="B18:C18"/>
    <mergeCell ref="B19:C19"/>
    <mergeCell ref="B3:C3"/>
    <mergeCell ref="B4:C4"/>
    <mergeCell ref="B5:C5"/>
    <mergeCell ref="B6:C6"/>
    <mergeCell ref="B7:C7"/>
    <mergeCell ref="A90:C90"/>
    <mergeCell ref="A87:A88"/>
    <mergeCell ref="A6:A7"/>
    <mergeCell ref="A10:A12"/>
    <mergeCell ref="A9:C9"/>
    <mergeCell ref="A24:A26"/>
    <mergeCell ref="A66:A67"/>
    <mergeCell ref="A57:A58"/>
    <mergeCell ref="A63:A65"/>
    <mergeCell ref="A50:A51"/>
    <mergeCell ref="A54:A56"/>
    <mergeCell ref="B8:C8"/>
    <mergeCell ref="B10:C10"/>
    <mergeCell ref="B11:C11"/>
    <mergeCell ref="B12:C12"/>
    <mergeCell ref="B13:C13"/>
    <mergeCell ref="A2:C2"/>
    <mergeCell ref="A3:A5"/>
    <mergeCell ref="A83:C83"/>
    <mergeCell ref="A77:A79"/>
    <mergeCell ref="A46:C46"/>
    <mergeCell ref="A17:A19"/>
    <mergeCell ref="A27:A28"/>
    <mergeCell ref="A23:C23"/>
    <mergeCell ref="A36:A37"/>
    <mergeCell ref="A43:A44"/>
    <mergeCell ref="A40:A42"/>
    <mergeCell ref="A39:C39"/>
    <mergeCell ref="A31:C31"/>
    <mergeCell ref="A32:C32"/>
    <mergeCell ref="A33:A35"/>
    <mergeCell ref="A20:A21"/>
    <mergeCell ref="D1:D90"/>
    <mergeCell ref="A53:C53"/>
    <mergeCell ref="A60:C60"/>
    <mergeCell ref="A61:C61"/>
    <mergeCell ref="A62:C62"/>
    <mergeCell ref="A30:C30"/>
    <mergeCell ref="A70:A72"/>
    <mergeCell ref="A69:C69"/>
    <mergeCell ref="A73:A74"/>
    <mergeCell ref="A84:A86"/>
    <mergeCell ref="A80:A81"/>
    <mergeCell ref="A1:C1"/>
    <mergeCell ref="A13:A14"/>
    <mergeCell ref="A47:A49"/>
    <mergeCell ref="A76:C76"/>
    <mergeCell ref="A16:C16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J21"/>
  <sheetViews>
    <sheetView showGridLines="0" workbookViewId="0">
      <selection activeCell="G12" sqref="G12"/>
    </sheetView>
  </sheetViews>
  <sheetFormatPr baseColWidth="10" defaultColWidth="14.44140625" defaultRowHeight="15.75" customHeight="1" x14ac:dyDescent="0.25"/>
  <cols>
    <col min="1" max="1" width="7.88671875" customWidth="1"/>
    <col min="2" max="2" width="12.44140625" customWidth="1"/>
    <col min="3" max="3" width="15.109375" customWidth="1"/>
    <col min="4" max="4" width="15.6640625" customWidth="1"/>
    <col min="5" max="5" width="10.44140625" customWidth="1"/>
  </cols>
  <sheetData>
    <row r="1" spans="1:10" ht="15.75" customHeight="1" thickBot="1" x14ac:dyDescent="0.3">
      <c r="A1" s="24" t="s">
        <v>38</v>
      </c>
      <c r="B1" s="25" t="s">
        <v>39</v>
      </c>
      <c r="C1" s="25" t="s">
        <v>40</v>
      </c>
      <c r="D1" s="45" t="s">
        <v>46</v>
      </c>
      <c r="E1" s="44" t="s">
        <v>53</v>
      </c>
    </row>
    <row r="2" spans="1:10" ht="15.75" customHeight="1" x14ac:dyDescent="0.25">
      <c r="A2" s="28">
        <v>1</v>
      </c>
      <c r="B2" s="29"/>
      <c r="C2" s="29"/>
      <c r="D2" s="30"/>
      <c r="E2" s="31"/>
      <c r="G2" s="91" t="s">
        <v>58</v>
      </c>
      <c r="H2" s="92"/>
      <c r="I2" s="92"/>
      <c r="J2" s="93"/>
    </row>
    <row r="3" spans="1:10" ht="15.75" customHeight="1" x14ac:dyDescent="0.25">
      <c r="A3" s="25">
        <v>2</v>
      </c>
      <c r="B3" s="25"/>
      <c r="C3" s="25"/>
      <c r="D3" s="32"/>
      <c r="E3" s="33"/>
      <c r="G3" s="94"/>
      <c r="H3" s="95"/>
      <c r="I3" s="95"/>
      <c r="J3" s="96"/>
    </row>
    <row r="4" spans="1:10" ht="15.75" customHeight="1" x14ac:dyDescent="0.25">
      <c r="A4" s="25">
        <v>3</v>
      </c>
      <c r="B4" s="24"/>
      <c r="C4" s="25"/>
      <c r="D4" s="26"/>
      <c r="E4" s="27"/>
      <c r="G4" s="94"/>
      <c r="H4" s="95"/>
      <c r="I4" s="95"/>
      <c r="J4" s="96"/>
    </row>
    <row r="5" spans="1:10" ht="15.75" customHeight="1" x14ac:dyDescent="0.25">
      <c r="A5" s="25">
        <v>4</v>
      </c>
      <c r="B5" s="25"/>
      <c r="C5" s="25"/>
      <c r="D5" s="26"/>
      <c r="E5" s="27"/>
      <c r="G5" s="94"/>
      <c r="H5" s="95"/>
      <c r="I5" s="95"/>
      <c r="J5" s="96"/>
    </row>
    <row r="6" spans="1:10" ht="15.75" customHeight="1" x14ac:dyDescent="0.25">
      <c r="A6" s="25">
        <v>5</v>
      </c>
      <c r="B6" s="24"/>
      <c r="C6" s="25"/>
      <c r="D6" s="32"/>
      <c r="E6" s="27"/>
      <c r="G6" s="94"/>
      <c r="H6" s="95"/>
      <c r="I6" s="95"/>
      <c r="J6" s="96"/>
    </row>
    <row r="7" spans="1:10" ht="15.75" customHeight="1" x14ac:dyDescent="0.25">
      <c r="A7" s="25">
        <v>6</v>
      </c>
      <c r="B7" s="25"/>
      <c r="C7" s="25"/>
      <c r="D7" s="26"/>
      <c r="E7" s="33"/>
      <c r="G7" s="94"/>
      <c r="H7" s="95"/>
      <c r="I7" s="95"/>
      <c r="J7" s="96"/>
    </row>
    <row r="8" spans="1:10" ht="15.75" customHeight="1" x14ac:dyDescent="0.25">
      <c r="A8" s="25">
        <v>7</v>
      </c>
      <c r="B8" s="24"/>
      <c r="C8" s="24"/>
      <c r="D8" s="26"/>
      <c r="E8" s="33"/>
      <c r="G8" s="94"/>
      <c r="H8" s="95"/>
      <c r="I8" s="95"/>
      <c r="J8" s="96"/>
    </row>
    <row r="9" spans="1:10" ht="15.75" customHeight="1" x14ac:dyDescent="0.25">
      <c r="A9" s="25">
        <v>8</v>
      </c>
      <c r="B9" s="25"/>
      <c r="C9" s="25"/>
      <c r="D9" s="32"/>
      <c r="E9" s="27"/>
      <c r="G9" s="94"/>
      <c r="H9" s="95"/>
      <c r="I9" s="95"/>
      <c r="J9" s="96"/>
    </row>
    <row r="10" spans="1:10" ht="15.75" customHeight="1" thickBot="1" x14ac:dyDescent="0.3">
      <c r="A10" s="25">
        <v>9</v>
      </c>
      <c r="B10" s="24"/>
      <c r="C10" s="24"/>
      <c r="D10" s="32"/>
      <c r="E10" s="33"/>
      <c r="G10" s="97"/>
      <c r="H10" s="98"/>
      <c r="I10" s="98"/>
      <c r="J10" s="99"/>
    </row>
    <row r="11" spans="1:10" ht="15.75" customHeight="1" x14ac:dyDescent="0.25">
      <c r="A11" s="25">
        <v>10</v>
      </c>
      <c r="B11" s="25"/>
      <c r="C11" s="24"/>
      <c r="D11" s="32"/>
      <c r="E11" s="33"/>
    </row>
    <row r="12" spans="1:10" ht="15.75" customHeight="1" x14ac:dyDescent="0.25">
      <c r="A12" s="25">
        <v>11</v>
      </c>
      <c r="B12" s="24"/>
      <c r="C12" s="25"/>
      <c r="D12" s="26"/>
      <c r="E12" s="33"/>
    </row>
    <row r="13" spans="1:10" ht="15.75" customHeight="1" x14ac:dyDescent="0.25">
      <c r="A13" s="25">
        <v>12</v>
      </c>
      <c r="B13" s="24"/>
      <c r="C13" s="25"/>
      <c r="D13" s="32"/>
      <c r="E13" s="33"/>
    </row>
    <row r="14" spans="1:10" ht="15.75" customHeight="1" x14ac:dyDescent="0.25">
      <c r="A14" s="25">
        <v>13</v>
      </c>
      <c r="B14" s="24"/>
      <c r="C14" s="24"/>
      <c r="D14" s="32"/>
      <c r="E14" s="33"/>
    </row>
    <row r="15" spans="1:10" ht="15.75" customHeight="1" x14ac:dyDescent="0.25">
      <c r="A15" s="25">
        <v>14</v>
      </c>
      <c r="B15" s="25"/>
      <c r="C15" s="25"/>
      <c r="D15" s="32"/>
      <c r="E15" s="27"/>
    </row>
    <row r="16" spans="1:10" ht="15.75" customHeight="1" x14ac:dyDescent="0.25">
      <c r="A16" s="25">
        <v>15</v>
      </c>
      <c r="B16" s="24"/>
      <c r="C16" s="24"/>
      <c r="D16" s="26"/>
      <c r="E16" s="33"/>
    </row>
    <row r="17" spans="1:5" ht="15.75" customHeight="1" x14ac:dyDescent="0.25">
      <c r="A17" s="25">
        <v>16</v>
      </c>
      <c r="B17" s="24"/>
      <c r="C17" s="24"/>
      <c r="D17" s="26"/>
      <c r="E17" s="33"/>
    </row>
    <row r="18" spans="1:5" ht="15.75" customHeight="1" x14ac:dyDescent="0.25">
      <c r="A18" s="25">
        <v>17</v>
      </c>
      <c r="B18" s="24"/>
      <c r="C18" s="24"/>
      <c r="D18" s="32"/>
      <c r="E18" s="33"/>
    </row>
    <row r="19" spans="1:5" ht="15.75" customHeight="1" x14ac:dyDescent="0.25">
      <c r="A19" s="25">
        <v>18</v>
      </c>
      <c r="B19" s="24"/>
      <c r="C19" s="24"/>
      <c r="D19" s="32"/>
      <c r="E19" s="33"/>
    </row>
    <row r="20" spans="1:5" ht="15.75" customHeight="1" x14ac:dyDescent="0.25">
      <c r="A20" s="25">
        <v>19</v>
      </c>
      <c r="B20" s="25"/>
      <c r="C20" s="24"/>
      <c r="D20" s="32"/>
      <c r="E20" s="33"/>
    </row>
    <row r="21" spans="1:5" ht="15.75" customHeight="1" x14ac:dyDescent="0.25">
      <c r="A21" s="34">
        <v>20</v>
      </c>
      <c r="B21" s="34"/>
      <c r="C21" s="34"/>
      <c r="D21" s="35"/>
      <c r="E21" s="36"/>
    </row>
  </sheetData>
  <mergeCells count="1">
    <mergeCell ref="G2:J10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122</vt:i4>
      </vt:variant>
    </vt:vector>
  </HeadingPairs>
  <TitlesOfParts>
    <vt:vector size="125" baseType="lpstr">
      <vt:lpstr>Calculadora</vt:lpstr>
      <vt:lpstr>Original 531</vt:lpstr>
      <vt:lpstr>PR's</vt:lpstr>
      <vt:lpstr>BarbellWeight</vt:lpstr>
      <vt:lpstr>Bench100</vt:lpstr>
      <vt:lpstr>Bench100Plates</vt:lpstr>
      <vt:lpstr>Bench105</vt:lpstr>
      <vt:lpstr>Bench105Plates</vt:lpstr>
      <vt:lpstr>Bench110</vt:lpstr>
      <vt:lpstr>Bench110Plates</vt:lpstr>
      <vt:lpstr>Bench40</vt:lpstr>
      <vt:lpstr>Bench40Plates</vt:lpstr>
      <vt:lpstr>Bench45</vt:lpstr>
      <vt:lpstr>Bench45Plates</vt:lpstr>
      <vt:lpstr>Bench50</vt:lpstr>
      <vt:lpstr>Bench50Plates</vt:lpstr>
      <vt:lpstr>Bench55</vt:lpstr>
      <vt:lpstr>Bench55Plates</vt:lpstr>
      <vt:lpstr>Bench60</vt:lpstr>
      <vt:lpstr>Bench60Plates</vt:lpstr>
      <vt:lpstr>Bench65</vt:lpstr>
      <vt:lpstr>Bench65Plates</vt:lpstr>
      <vt:lpstr>Bench70</vt:lpstr>
      <vt:lpstr>Bench70Plates</vt:lpstr>
      <vt:lpstr>Bench75</vt:lpstr>
      <vt:lpstr>Bench75Plates</vt:lpstr>
      <vt:lpstr>Bench80</vt:lpstr>
      <vt:lpstr>Bench80Plates</vt:lpstr>
      <vt:lpstr>Bench85</vt:lpstr>
      <vt:lpstr>Bench85Plates</vt:lpstr>
      <vt:lpstr>Bench90</vt:lpstr>
      <vt:lpstr>Bench90Plates</vt:lpstr>
      <vt:lpstr>Bench95</vt:lpstr>
      <vt:lpstr>Bench95Plates</vt:lpstr>
      <vt:lpstr>Deadlift100</vt:lpstr>
      <vt:lpstr>Deadlift100Plates</vt:lpstr>
      <vt:lpstr>Deadlift105</vt:lpstr>
      <vt:lpstr>Deadlift105Plates</vt:lpstr>
      <vt:lpstr>Deadlift110</vt:lpstr>
      <vt:lpstr>Deadlift110Plates</vt:lpstr>
      <vt:lpstr>Deadlift40</vt:lpstr>
      <vt:lpstr>Deadlift40Plates</vt:lpstr>
      <vt:lpstr>Deadlift45</vt:lpstr>
      <vt:lpstr>Deadlift45Plates</vt:lpstr>
      <vt:lpstr>Deadlift50</vt:lpstr>
      <vt:lpstr>Deadlift50Plates</vt:lpstr>
      <vt:lpstr>Deadlift55</vt:lpstr>
      <vt:lpstr>Deadlift55Plates</vt:lpstr>
      <vt:lpstr>Deadlift60</vt:lpstr>
      <vt:lpstr>Deadlift60Plates</vt:lpstr>
      <vt:lpstr>Deadlift65</vt:lpstr>
      <vt:lpstr>Deadlift65Plates</vt:lpstr>
      <vt:lpstr>Deadlift70</vt:lpstr>
      <vt:lpstr>Deadlift70Plates</vt:lpstr>
      <vt:lpstr>Deadlift75</vt:lpstr>
      <vt:lpstr>Deadlift75Plates</vt:lpstr>
      <vt:lpstr>Deadlift80</vt:lpstr>
      <vt:lpstr>Deadlift80Plates</vt:lpstr>
      <vt:lpstr>Deadlift85</vt:lpstr>
      <vt:lpstr>Deadlift85Plates</vt:lpstr>
      <vt:lpstr>Deadlift90</vt:lpstr>
      <vt:lpstr>Deadlift90Plates</vt:lpstr>
      <vt:lpstr>Deadlift95</vt:lpstr>
      <vt:lpstr>Deadlift95Plates</vt:lpstr>
      <vt:lpstr>Press100</vt:lpstr>
      <vt:lpstr>Press100Plates</vt:lpstr>
      <vt:lpstr>Press105</vt:lpstr>
      <vt:lpstr>Press105Plates</vt:lpstr>
      <vt:lpstr>Press110</vt:lpstr>
      <vt:lpstr>Press110Plates</vt:lpstr>
      <vt:lpstr>Press40</vt:lpstr>
      <vt:lpstr>Press40Plates</vt:lpstr>
      <vt:lpstr>Press45</vt:lpstr>
      <vt:lpstr>Press45Plates</vt:lpstr>
      <vt:lpstr>Press50</vt:lpstr>
      <vt:lpstr>Press50Plates</vt:lpstr>
      <vt:lpstr>Press55</vt:lpstr>
      <vt:lpstr>Press55Plates</vt:lpstr>
      <vt:lpstr>Press60</vt:lpstr>
      <vt:lpstr>Press60Plates</vt:lpstr>
      <vt:lpstr>Press65</vt:lpstr>
      <vt:lpstr>Press65Plates</vt:lpstr>
      <vt:lpstr>Press70</vt:lpstr>
      <vt:lpstr>Press70Plates</vt:lpstr>
      <vt:lpstr>Press75</vt:lpstr>
      <vt:lpstr>Press75Plates</vt:lpstr>
      <vt:lpstr>Press80</vt:lpstr>
      <vt:lpstr>Press80Plates</vt:lpstr>
      <vt:lpstr>Press85</vt:lpstr>
      <vt:lpstr>Press85Plates</vt:lpstr>
      <vt:lpstr>Press90</vt:lpstr>
      <vt:lpstr>Press90Plates</vt:lpstr>
      <vt:lpstr>Press95</vt:lpstr>
      <vt:lpstr>Press95Plates</vt:lpstr>
      <vt:lpstr>RoundBy</vt:lpstr>
      <vt:lpstr>Squat100</vt:lpstr>
      <vt:lpstr>Squat100Plates</vt:lpstr>
      <vt:lpstr>Squat105</vt:lpstr>
      <vt:lpstr>Squat105Plates</vt:lpstr>
      <vt:lpstr>Squat110</vt:lpstr>
      <vt:lpstr>Squat110Plates</vt:lpstr>
      <vt:lpstr>Squat40</vt:lpstr>
      <vt:lpstr>Squat40Plates</vt:lpstr>
      <vt:lpstr>Squat45</vt:lpstr>
      <vt:lpstr>Squat45Plates</vt:lpstr>
      <vt:lpstr>Squat50</vt:lpstr>
      <vt:lpstr>Squat50Plates</vt:lpstr>
      <vt:lpstr>Squat55</vt:lpstr>
      <vt:lpstr>Squat55Plates</vt:lpstr>
      <vt:lpstr>Squat60</vt:lpstr>
      <vt:lpstr>Squat60Plates</vt:lpstr>
      <vt:lpstr>Squat65</vt:lpstr>
      <vt:lpstr>Squat65Plates</vt:lpstr>
      <vt:lpstr>Squat70</vt:lpstr>
      <vt:lpstr>Squat70Plates</vt:lpstr>
      <vt:lpstr>Squat75</vt:lpstr>
      <vt:lpstr>Squat75Plates</vt:lpstr>
      <vt:lpstr>Squat80</vt:lpstr>
      <vt:lpstr>Squat80Plates</vt:lpstr>
      <vt:lpstr>Squat85</vt:lpstr>
      <vt:lpstr>Squat85Plates</vt:lpstr>
      <vt:lpstr>Squat90</vt:lpstr>
      <vt:lpstr>Squat90Plates</vt:lpstr>
      <vt:lpstr>Squat95</vt:lpstr>
      <vt:lpstr>Squat95Plates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portatilhprojo@outlook.es</cp:lastModifiedBy>
  <dcterms:modified xsi:type="dcterms:W3CDTF">2020-10-03T20:26:33Z</dcterms:modified>
</cp:coreProperties>
</file>