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porta\Downloads\"/>
    </mc:Choice>
  </mc:AlternateContent>
  <xr:revisionPtr revIDLastSave="0" documentId="13_ncr:1_{20BBFE8C-5DF1-4368-8042-6F8612900951}" xr6:coauthVersionLast="45" xr6:coauthVersionMax="45" xr10:uidLastSave="{00000000-0000-0000-0000-000000000000}"/>
  <bookViews>
    <workbookView xWindow="-108" yWindow="-108" windowWidth="23256" windowHeight="12576" activeTab="3" xr2:uid="{00000000-000D-0000-FFFF-FFFF00000000}"/>
  </bookViews>
  <sheets>
    <sheet name="COMO USAR" sheetId="5" r:id="rId1"/>
    <sheet name="Registro diario" sheetId="2" r:id="rId2"/>
    <sheet name="Personalizacion" sheetId="3" r:id="rId3"/>
    <sheet name="Rutina" sheetId="1" r:id="rId4"/>
  </sheets>
  <definedNames>
    <definedName name="lbskgs">Personalizacion!$P$2:$P$4</definedName>
    <definedName name="Routine">Personalizacion!$R$2:$R$5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C16" i="1"/>
  <c r="C12" i="1"/>
  <c r="C8" i="1"/>
  <c r="C10" i="1"/>
  <c r="C6" i="2" l="1"/>
  <c r="C7" i="2"/>
  <c r="D7" i="2" s="1"/>
  <c r="R6" i="3"/>
  <c r="P5" i="3"/>
  <c r="C3" i="1"/>
  <c r="V7" i="1" l="1"/>
  <c r="V11" i="1"/>
  <c r="V9" i="1"/>
  <c r="V13" i="1"/>
  <c r="V15" i="1"/>
  <c r="B15" i="1"/>
  <c r="B9" i="1"/>
  <c r="B13" i="1"/>
  <c r="B11" i="1"/>
  <c r="C11" i="1"/>
  <c r="C7" i="1"/>
  <c r="C15" i="1"/>
  <c r="C14" i="1"/>
  <c r="C13" i="1"/>
  <c r="C9" i="1"/>
  <c r="J7" i="2"/>
  <c r="H7" i="2"/>
  <c r="F7" i="2"/>
  <c r="C8" i="2"/>
  <c r="Q11" i="1"/>
  <c r="U11" i="1" s="1"/>
  <c r="S9" i="1"/>
  <c r="E13" i="1"/>
  <c r="Q14" i="1"/>
  <c r="U13" i="1"/>
  <c r="M13" i="1"/>
  <c r="I14" i="1"/>
  <c r="M9" i="1"/>
  <c r="S13" i="1"/>
  <c r="O14" i="1"/>
  <c r="Q7" i="1"/>
  <c r="U7" i="1" s="1"/>
  <c r="K13" i="1"/>
  <c r="G14" i="1"/>
  <c r="G13" i="1"/>
  <c r="O13" i="1"/>
  <c r="K14" i="1"/>
  <c r="S14" i="1"/>
  <c r="I13" i="1"/>
  <c r="Q13" i="1"/>
  <c r="E14" i="1"/>
  <c r="M14" i="1"/>
  <c r="J8" i="2" l="1"/>
  <c r="H8" i="2"/>
  <c r="F8" i="2"/>
  <c r="D8" i="2"/>
  <c r="C9" i="2"/>
  <c r="S11" i="1"/>
  <c r="S7" i="1"/>
  <c r="H9" i="2" l="1"/>
  <c r="J9" i="2"/>
  <c r="D9" i="2"/>
  <c r="F9" i="2"/>
  <c r="C10" i="2"/>
  <c r="H10" i="2" l="1"/>
  <c r="J10" i="2"/>
  <c r="D10" i="2"/>
  <c r="F10" i="2"/>
  <c r="C11" i="2" l="1"/>
  <c r="J11" i="2" s="1"/>
  <c r="C12" i="2"/>
  <c r="J12" i="2" l="1"/>
  <c r="F11" i="2"/>
  <c r="F12" i="2" s="1"/>
  <c r="H11" i="2"/>
  <c r="H12" i="2" s="1"/>
  <c r="D11" i="2"/>
  <c r="D12" i="2" s="1"/>
  <c r="C13" i="2"/>
  <c r="J13" i="2" s="1"/>
  <c r="F13" i="2" l="1"/>
  <c r="H13" i="2"/>
  <c r="D13" i="2"/>
  <c r="C14" i="2"/>
  <c r="J14" i="2" s="1"/>
  <c r="F14" i="2" l="1"/>
  <c r="H14" i="2"/>
  <c r="D14" i="2"/>
  <c r="C15" i="2"/>
  <c r="H15" i="2" l="1"/>
  <c r="J15" i="2"/>
  <c r="D15" i="2"/>
  <c r="F15" i="2"/>
  <c r="C16" i="2"/>
  <c r="H16" i="2" l="1"/>
  <c r="J16" i="2"/>
  <c r="D16" i="2"/>
  <c r="F16" i="2"/>
  <c r="C17" i="2"/>
  <c r="H17" i="2" l="1"/>
  <c r="J17" i="2"/>
  <c r="D17" i="2"/>
  <c r="F17" i="2"/>
  <c r="C18" i="2"/>
  <c r="H18" i="2" l="1"/>
  <c r="J18" i="2"/>
  <c r="D18" i="2"/>
  <c r="F18" i="2"/>
  <c r="C19" i="2"/>
  <c r="H19" i="2" l="1"/>
  <c r="J19" i="2"/>
  <c r="D19" i="2"/>
  <c r="F19" i="2"/>
  <c r="C20" i="2"/>
  <c r="H20" i="2" l="1"/>
  <c r="J20" i="2"/>
  <c r="D20" i="2"/>
  <c r="F20" i="2"/>
  <c r="C21" i="2"/>
  <c r="H21" i="2" l="1"/>
  <c r="J21" i="2"/>
  <c r="D21" i="2"/>
  <c r="F21" i="2"/>
  <c r="C22" i="2"/>
  <c r="H22" i="2" l="1"/>
  <c r="J22" i="2"/>
  <c r="D22" i="2"/>
  <c r="F22" i="2"/>
  <c r="C23" i="2"/>
  <c r="H23" i="2" l="1"/>
  <c r="J23" i="2"/>
  <c r="D23" i="2"/>
  <c r="F23" i="2"/>
  <c r="C24" i="2"/>
  <c r="H24" i="2" l="1"/>
  <c r="J24" i="2"/>
  <c r="D24" i="2"/>
  <c r="F24" i="2"/>
  <c r="C25" i="2"/>
  <c r="H25" i="2" l="1"/>
  <c r="J25" i="2"/>
  <c r="D25" i="2"/>
  <c r="F25" i="2"/>
  <c r="C26" i="2"/>
  <c r="H26" i="2" l="1"/>
  <c r="J26" i="2"/>
  <c r="D26" i="2"/>
  <c r="F26" i="2"/>
  <c r="C27" i="2"/>
  <c r="H27" i="2" l="1"/>
  <c r="J27" i="2"/>
  <c r="D27" i="2"/>
  <c r="F27" i="2"/>
  <c r="C28" i="2"/>
  <c r="H28" i="2" l="1"/>
  <c r="J28" i="2"/>
  <c r="D28" i="2"/>
  <c r="F28" i="2"/>
  <c r="C29" i="2"/>
  <c r="H29" i="2" l="1"/>
  <c r="J29" i="2"/>
  <c r="D29" i="2"/>
  <c r="F29" i="2"/>
  <c r="C30" i="2"/>
  <c r="H30" i="2" l="1"/>
  <c r="J30" i="2"/>
  <c r="D30" i="2"/>
  <c r="F30" i="2"/>
  <c r="C31" i="2"/>
  <c r="H31" i="2" l="1"/>
  <c r="J31" i="2"/>
  <c r="D31" i="2"/>
  <c r="F31" i="2"/>
  <c r="C32" i="2"/>
  <c r="H32" i="2" l="1"/>
  <c r="J32" i="2"/>
  <c r="D32" i="2"/>
  <c r="F32" i="2"/>
  <c r="C33" i="2"/>
  <c r="H33" i="2" l="1"/>
  <c r="J33" i="2"/>
  <c r="D33" i="2"/>
  <c r="F33" i="2"/>
  <c r="C34" i="2"/>
  <c r="H34" i="2" l="1"/>
  <c r="J34" i="2"/>
  <c r="D34" i="2"/>
  <c r="F34" i="2"/>
  <c r="C35" i="2"/>
  <c r="H35" i="2" l="1"/>
  <c r="J35" i="2"/>
  <c r="D35" i="2"/>
  <c r="F35" i="2"/>
  <c r="C36" i="2"/>
  <c r="H36" i="2" l="1"/>
  <c r="J36" i="2"/>
  <c r="D36" i="2"/>
  <c r="F36" i="2"/>
  <c r="C37" i="2"/>
  <c r="H37" i="2" l="1"/>
  <c r="J37" i="2"/>
  <c r="D37" i="2"/>
  <c r="F37" i="2"/>
  <c r="C38" i="2"/>
  <c r="H38" i="2" l="1"/>
  <c r="J38" i="2"/>
  <c r="D38" i="2"/>
  <c r="F38" i="2"/>
  <c r="C39" i="2"/>
  <c r="H39" i="2" l="1"/>
  <c r="J39" i="2"/>
  <c r="D39" i="2"/>
  <c r="F39" i="2"/>
  <c r="C40" i="2"/>
  <c r="H40" i="2" l="1"/>
  <c r="J40" i="2"/>
  <c r="D40" i="2"/>
  <c r="F40" i="2"/>
  <c r="C41" i="2"/>
  <c r="H41" i="2" l="1"/>
  <c r="J41" i="2"/>
  <c r="D41" i="2"/>
  <c r="F41" i="2"/>
  <c r="C42" i="2"/>
  <c r="H42" i="2" l="1"/>
  <c r="J42" i="2"/>
  <c r="D42" i="2"/>
  <c r="F42" i="2"/>
  <c r="C43" i="2"/>
  <c r="H43" i="2" l="1"/>
  <c r="J43" i="2"/>
  <c r="D43" i="2"/>
  <c r="F43" i="2"/>
  <c r="C44" i="2"/>
  <c r="H44" i="2" l="1"/>
  <c r="J44" i="2"/>
  <c r="D44" i="2"/>
  <c r="F44" i="2"/>
  <c r="C45" i="2"/>
  <c r="H45" i="2" l="1"/>
  <c r="J45" i="2"/>
  <c r="D45" i="2"/>
  <c r="F45" i="2"/>
  <c r="C46" i="2"/>
  <c r="C47" i="2"/>
  <c r="H46" i="2" l="1"/>
  <c r="H47" i="2" s="1"/>
  <c r="H2" i="2" s="1"/>
  <c r="N2" i="1" s="1"/>
  <c r="J46" i="2"/>
  <c r="J47" i="2" s="1"/>
  <c r="J2" i="2" s="1"/>
  <c r="F2" i="1" s="1"/>
  <c r="D46" i="2"/>
  <c r="D47" i="2" s="1"/>
  <c r="D2" i="2" s="1"/>
  <c r="J2" i="1" s="1"/>
  <c r="F46" i="2"/>
  <c r="F47" i="2" s="1"/>
  <c r="F2" i="2" s="1"/>
  <c r="R2" i="1" s="1"/>
  <c r="D16" i="1" l="1"/>
  <c r="H16" i="1" s="1"/>
  <c r="D15" i="1"/>
  <c r="H14" i="1"/>
  <c r="J14" i="1" s="1"/>
  <c r="L14" i="1" s="1"/>
  <c r="N14" i="1" s="1"/>
  <c r="P14" i="1" s="1"/>
  <c r="R14" i="1" s="1"/>
  <c r="R13" i="1"/>
  <c r="H13" i="1"/>
  <c r="P13" i="1"/>
  <c r="J13" i="1"/>
  <c r="N13" i="1"/>
  <c r="D14" i="1"/>
  <c r="T13" i="1"/>
  <c r="F14" i="1"/>
  <c r="F13" i="1"/>
  <c r="L13" i="1"/>
  <c r="D13" i="1"/>
  <c r="D5" i="1"/>
  <c r="D9" i="1"/>
  <c r="H9" i="1"/>
  <c r="T9" i="1"/>
  <c r="F9" i="1"/>
  <c r="L9" i="1"/>
  <c r="P9" i="1"/>
  <c r="N9" i="1"/>
  <c r="J9" i="1"/>
  <c r="R9" i="1"/>
  <c r="H11" i="1"/>
  <c r="T11" i="1"/>
  <c r="F11" i="1"/>
  <c r="L11" i="1"/>
  <c r="H8" i="1"/>
  <c r="J11" i="1"/>
  <c r="R11" i="1"/>
  <c r="D11" i="1"/>
  <c r="P11" i="1"/>
  <c r="N11" i="1"/>
  <c r="F8" i="1"/>
  <c r="D8" i="1"/>
  <c r="F12" i="1"/>
  <c r="L7" i="1"/>
  <c r="P7" i="1"/>
  <c r="D7" i="1"/>
  <c r="J7" i="1"/>
  <c r="T7" i="1"/>
  <c r="R7" i="1"/>
  <c r="H12" i="1"/>
  <c r="J12" i="1" s="1"/>
  <c r="L12" i="1" s="1"/>
  <c r="N12" i="1" s="1"/>
  <c r="P12" i="1" s="1"/>
  <c r="R12" i="1" s="1"/>
  <c r="F7" i="1"/>
  <c r="H7" i="1"/>
  <c r="N7" i="1"/>
  <c r="D12" i="1"/>
  <c r="P5" i="1"/>
  <c r="N5" i="1"/>
  <c r="L5" i="1"/>
  <c r="R5" i="1"/>
  <c r="H10" i="1"/>
  <c r="J10" i="1" s="1"/>
  <c r="L10" i="1" s="1"/>
  <c r="N10" i="1" s="1"/>
  <c r="P10" i="1" s="1"/>
  <c r="R10" i="1" s="1"/>
  <c r="T5" i="1"/>
  <c r="F10" i="1"/>
  <c r="J5" i="1"/>
  <c r="H5" i="1"/>
  <c r="D10" i="1"/>
  <c r="F5" i="1"/>
  <c r="F6" i="1"/>
  <c r="D6" i="1"/>
  <c r="H6" i="1"/>
  <c r="J6" i="1" s="1"/>
  <c r="L6" i="1" s="1"/>
  <c r="N6" i="1" s="1"/>
  <c r="P6" i="1" s="1"/>
  <c r="R6" i="1" s="1"/>
  <c r="N16" i="1" l="1"/>
  <c r="J16" i="1"/>
  <c r="L16" i="1"/>
  <c r="F16" i="1"/>
  <c r="R8" i="1"/>
  <c r="L8" i="1"/>
  <c r="N8" i="1"/>
  <c r="P8" i="1"/>
  <c r="J8" i="1"/>
  <c r="R15" i="1"/>
  <c r="J15" i="1"/>
  <c r="P15" i="1"/>
  <c r="H15" i="1"/>
  <c r="L15" i="1"/>
  <c r="N15" i="1"/>
  <c r="F15" i="1"/>
  <c r="E15" i="1"/>
  <c r="G15" i="1" s="1"/>
  <c r="I16" i="1" l="1"/>
  <c r="S15" i="1"/>
  <c r="K15" i="1"/>
  <c r="O16" i="1"/>
  <c r="G16" i="1"/>
  <c r="Q15" i="1"/>
  <c r="I15" i="1"/>
  <c r="M16" i="1"/>
  <c r="O15" i="1"/>
  <c r="K16" i="1"/>
  <c r="M15" i="1"/>
  <c r="E16" i="1"/>
</calcChain>
</file>

<file path=xl/sharedStrings.xml><?xml version="1.0" encoding="utf-8"?>
<sst xmlns="http://schemas.openxmlformats.org/spreadsheetml/2006/main" count="185" uniqueCount="96">
  <si>
    <t>Set 1</t>
  </si>
  <si>
    <t>Set 2</t>
  </si>
  <si>
    <t>Set 3</t>
  </si>
  <si>
    <t>Set 4</t>
  </si>
  <si>
    <t>Set 5</t>
  </si>
  <si>
    <t>Set 6</t>
  </si>
  <si>
    <t>Set 7</t>
  </si>
  <si>
    <t>Set 8</t>
  </si>
  <si>
    <t>Set 9</t>
  </si>
  <si>
    <t>Sets</t>
  </si>
  <si>
    <t>Reps</t>
  </si>
  <si>
    <t>BW+55</t>
  </si>
  <si>
    <t>2m</t>
  </si>
  <si>
    <t>1m</t>
  </si>
  <si>
    <t>?</t>
  </si>
  <si>
    <t>Dumbbell Side Bend</t>
  </si>
  <si>
    <t>1.5m</t>
  </si>
  <si>
    <t>Dumbbell Side Raise</t>
  </si>
  <si>
    <t>1/4 mile</t>
  </si>
  <si>
    <t>55/hand</t>
  </si>
  <si>
    <t>Face Pull</t>
  </si>
  <si>
    <t>BW+45</t>
  </si>
  <si>
    <t>70/hand</t>
  </si>
  <si>
    <t>AMRAP Reps</t>
  </si>
  <si>
    <t>Training Max</t>
  </si>
  <si>
    <t>Comments</t>
  </si>
  <si>
    <t xml:space="preserve"> </t>
  </si>
  <si>
    <t xml:space="preserve"> -?- </t>
  </si>
  <si>
    <t>Lbs</t>
  </si>
  <si>
    <t>Kgs</t>
  </si>
  <si>
    <t>2.5KG/5LBS</t>
  </si>
  <si>
    <t>5KG/10LBS</t>
  </si>
  <si>
    <t>&lt;-- No tocar</t>
  </si>
  <si>
    <t>Editar celdas amarillas</t>
  </si>
  <si>
    <t>&lt;-----Elegir version de la rutina (4 días, 5 o 6)</t>
  </si>
  <si>
    <t>WWW.BIBLIOTECADERUTINAS.COM</t>
  </si>
  <si>
    <t>La columna verde indica la semana actual (se cambiará de color sola)</t>
  </si>
  <si>
    <t>La pagina de "registro diario" es donde el programa se actualiza de semana a semana según lo dispuesto en la pestaña de "Rutina"</t>
  </si>
  <si>
    <t>Cada fila representa una semana, con su fecha, peso y repeticiones</t>
  </si>
  <si>
    <t>Introduce en la primera columna la fecha del Lunes de la primera semana en la que empiezas la rutina. Entonces esa columna se pondrá automaticamente en verde si coincide con la semana actual</t>
  </si>
  <si>
    <t>PRIMERO</t>
  </si>
  <si>
    <t xml:space="preserve">Ahora la rutina se habrá actualizado con los pesos basados en tu "Training Max". </t>
  </si>
  <si>
    <t>Edita los numeros 100 (kg) que aparecen como "Training Max" con tus propios numeros, esto es con el 90% del 1RM de cada correspondiente ejercicio, SOLO EDITA LA PRIMERA FILA</t>
  </si>
  <si>
    <t>SEGUNDO</t>
  </si>
  <si>
    <t>,pero tambien menor o igual que &lt;=</t>
  </si>
  <si>
    <t>Repeticiones en los 1+ set mayor o igual que&gt;=</t>
  </si>
  <si>
    <t>En la pestaña de personalizacion podras elegir las diferentes variantes de este programa segun sus sesiones de entrenamiento semanales y la progresion segun repeticiones conseguidas en los sets AMRAP</t>
  </si>
  <si>
    <t>TERCERO</t>
  </si>
  <si>
    <t>Cada dia se haran dos ejercicios basicos primarios que se encuentran en la parte superior de la pestaña "Rutina" y luego accesorios que se encuentran en la parte inferior de la hoja.</t>
  </si>
  <si>
    <t>Introduce las repeticiones conseguidas en ese set x1+ en la hoja "Registro diario" en la celda "Reps en 1+" de cada ejercicio correspondiente en esa semana</t>
  </si>
  <si>
    <t>Rutina</t>
  </si>
  <si>
    <t>Peso</t>
  </si>
  <si>
    <t>Existen celdas resaltadas en amarillo en la hoja "Rutina", estos son los sets AMRAP (x1+), es decir, haras el maximo de repeticiones posibles con ese peso</t>
  </si>
  <si>
    <t>Press de banca</t>
  </si>
  <si>
    <t>Press militar</t>
  </si>
  <si>
    <t>Peso muerto</t>
  </si>
  <si>
    <t>Sentadilla</t>
  </si>
  <si>
    <t>Training Max Actual</t>
  </si>
  <si>
    <t>Fecha</t>
  </si>
  <si>
    <t>Semana Nº</t>
  </si>
  <si>
    <t>AUTOMATIC 65% DELOAD Semana</t>
  </si>
  <si>
    <t>Reps en 1+</t>
  </si>
  <si>
    <t>Datos</t>
  </si>
  <si>
    <t>Lbs o Kgs</t>
  </si>
  <si>
    <t>Progreso</t>
  </si>
  <si>
    <t>Training Max actual:</t>
  </si>
  <si>
    <t>Rutina:</t>
  </si>
  <si>
    <t>4 Dias</t>
  </si>
  <si>
    <t>5 Dias</t>
  </si>
  <si>
    <t>6 Dias Sentadilla</t>
  </si>
  <si>
    <t>6 Dias Peso muerto</t>
  </si>
  <si>
    <t>Dias</t>
  </si>
  <si>
    <t>Lunes</t>
  </si>
  <si>
    <t>Martes</t>
  </si>
  <si>
    <t>Jueves</t>
  </si>
  <si>
    <t>Viernes</t>
  </si>
  <si>
    <t>Miercoles</t>
  </si>
  <si>
    <t>Sabado</t>
  </si>
  <si>
    <t>Grupos musculares accesorios</t>
  </si>
  <si>
    <t>Ejercicios accesorios</t>
  </si>
  <si>
    <t>Espalda, pecho, hombros y brazos</t>
  </si>
  <si>
    <t>Dominadas</t>
  </si>
  <si>
    <t>Remo</t>
  </si>
  <si>
    <t>Jalon al pecho</t>
  </si>
  <si>
    <t>Flys</t>
  </si>
  <si>
    <t>Curl de biceps</t>
  </si>
  <si>
    <t>Curl de pierna</t>
  </si>
  <si>
    <t>Elevaciones de gemelos</t>
  </si>
  <si>
    <t>Trabajo abdominal</t>
  </si>
  <si>
    <t>Arnold press</t>
  </si>
  <si>
    <t>Paso del granjero</t>
  </si>
  <si>
    <t>Remo a una mano con mancuerna</t>
  </si>
  <si>
    <t>Remo con barra</t>
  </si>
  <si>
    <t>Hiperextension</t>
  </si>
  <si>
    <t>Descanso</t>
  </si>
  <si>
    <t>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</si>
</sst>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x&quot;#,##0"/>
    <numFmt numFmtId="166" formatCode="&quot;x&quot;#,##0&quot;+&quot;"/>
    <numFmt numFmtId="167" formatCode="m\-d"/>
    <numFmt numFmtId="168" formatCode="[$-409]d\-mmm\-yy"/>
  </numFmts>
  <fonts count="26">
    <font>
      <sz val="11"/>
      <color rgb="FF000000"/>
      <name val="Calibri"/>
    </font>
    <font>
      <sz val="11"/>
      <name val="Calibri"/>
    </font>
    <font>
      <b/>
      <sz val="15"/>
      <color rgb="FF1F497D"/>
      <name val="Calibri"/>
    </font>
    <font>
      <b/>
      <sz val="13"/>
      <color rgb="FF1F497D"/>
      <name val="Calibri"/>
    </font>
    <font>
      <b/>
      <sz val="11"/>
      <color rgb="FF1F497D"/>
      <name val="Calibri"/>
    </font>
    <font>
      <b/>
      <sz val="11"/>
      <color rgb="FF000000"/>
      <name val="Calibri"/>
    </font>
    <font>
      <i/>
      <sz val="11"/>
      <color rgb="FF000000"/>
      <name val="Calibri"/>
    </font>
    <font>
      <i/>
      <sz val="11"/>
      <color rgb="FF4F81BD"/>
      <name val="Calibri"/>
    </font>
    <font>
      <b/>
      <sz val="11"/>
      <color rgb="FF4F81BD"/>
      <name val="Calibri"/>
    </font>
    <font>
      <sz val="11"/>
      <name val="Calibri"/>
    </font>
    <font>
      <b/>
      <sz val="11"/>
      <color rgb="FFFF0000"/>
      <name val="Calibri"/>
    </font>
    <font>
      <b/>
      <i/>
      <sz val="11"/>
      <color rgb="FF4F81BD"/>
      <name val="Calibri"/>
    </font>
    <font>
      <sz val="10"/>
      <color rgb="FF242729"/>
      <name val="Calibri"/>
    </font>
    <font>
      <i/>
      <sz val="11"/>
      <name val="Calibri"/>
    </font>
    <font>
      <b/>
      <sz val="11"/>
      <color rgb="FF000000"/>
      <name val="Docs-Calibri"/>
    </font>
    <font>
      <u/>
      <sz val="11"/>
      <color theme="10"/>
      <name val="Calibri"/>
    </font>
    <font>
      <b/>
      <sz val="11"/>
      <color rgb="FF000000"/>
      <name val="Calibri"/>
      <family val="2"/>
    </font>
    <font>
      <b/>
      <u/>
      <sz val="12"/>
      <color theme="10"/>
      <name val="Calibri"/>
      <family val="2"/>
    </font>
    <font>
      <b/>
      <u/>
      <sz val="14"/>
      <color theme="10"/>
      <name val="Calibri"/>
      <family val="2"/>
    </font>
    <font>
      <b/>
      <sz val="14"/>
      <color rgb="FF000000"/>
      <name val="Calibri"/>
      <family val="2"/>
    </font>
    <font>
      <b/>
      <i/>
      <sz val="11"/>
      <color rgb="FF000000"/>
      <name val="Calibri"/>
      <family val="2"/>
    </font>
    <font>
      <sz val="11"/>
      <name val="Calibri"/>
      <family val="2"/>
    </font>
    <font>
      <b/>
      <sz val="11"/>
      <name val="Calibri"/>
      <family val="2"/>
    </font>
    <font>
      <b/>
      <sz val="11"/>
      <color rgb="FF1F497D"/>
      <name val="Calibri"/>
      <family val="2"/>
    </font>
    <font>
      <sz val="11"/>
      <color rgb="FF000000"/>
      <name val="Calibri"/>
      <family val="2"/>
    </font>
    <font>
      <b/>
      <sz val="11"/>
      <color rgb="FF4F81BD"/>
      <name val="Calibri"/>
      <family val="2"/>
    </font>
  </fonts>
  <fills count="9">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F2F2F2"/>
        <bgColor rgb="FFF2F2F2"/>
      </patternFill>
    </fill>
    <fill>
      <patternFill patternType="solid">
        <fgColor rgb="FFFFFF00"/>
        <bgColor indexed="64"/>
      </patternFill>
    </fill>
    <fill>
      <patternFill patternType="solid">
        <fgColor theme="7"/>
        <bgColor rgb="FFFFFFFF"/>
      </patternFill>
    </fill>
    <fill>
      <patternFill patternType="solid">
        <fgColor rgb="FFFFFF00"/>
        <bgColor rgb="FFFF0000"/>
      </patternFill>
    </fill>
    <fill>
      <patternFill patternType="solid">
        <fgColor theme="0"/>
        <bgColor indexed="64"/>
      </patternFill>
    </fill>
  </fills>
  <borders count="76">
    <border>
      <left/>
      <right/>
      <top/>
      <bottom/>
      <diagonal/>
    </border>
    <border>
      <left/>
      <right/>
      <top/>
      <bottom/>
      <diagonal/>
    </border>
    <border>
      <left/>
      <right/>
      <top/>
      <bottom style="thick">
        <color rgb="FF4F81BD"/>
      </bottom>
      <diagonal/>
    </border>
    <border>
      <left/>
      <right/>
      <top/>
      <bottom style="thick">
        <color rgb="FF4F81BD"/>
      </bottom>
      <diagonal/>
    </border>
    <border>
      <left/>
      <right/>
      <top/>
      <bottom style="thick">
        <color rgb="FF4F81BD"/>
      </bottom>
      <diagonal/>
    </border>
    <border>
      <left/>
      <right/>
      <top/>
      <bottom style="thick">
        <color rgb="FFA6BFDD"/>
      </bottom>
      <diagonal/>
    </border>
    <border>
      <left/>
      <right/>
      <top/>
      <bottom style="thick">
        <color rgb="FFA6BFDD"/>
      </bottom>
      <diagonal/>
    </border>
    <border>
      <left/>
      <right/>
      <top/>
      <bottom/>
      <diagonal/>
    </border>
    <border>
      <left/>
      <right/>
      <top/>
      <bottom/>
      <diagonal/>
    </border>
    <border>
      <left/>
      <right/>
      <top/>
      <bottom/>
      <diagonal/>
    </border>
    <border>
      <left/>
      <right/>
      <top/>
      <bottom style="thick">
        <color rgb="FFA6BFDD"/>
      </bottom>
      <diagonal/>
    </border>
    <border>
      <left/>
      <right/>
      <top/>
      <bottom/>
      <diagonal/>
    </border>
    <border>
      <left/>
      <right/>
      <top/>
      <bottom style="medium">
        <color rgb="FF95B3D7"/>
      </bottom>
      <diagonal/>
    </border>
    <border>
      <left/>
      <right/>
      <top/>
      <bottom style="medium">
        <color rgb="FF95B3D7"/>
      </bottom>
      <diagonal/>
    </border>
    <border>
      <left/>
      <right/>
      <top/>
      <bottom style="medium">
        <color rgb="FF95B3D7"/>
      </bottom>
      <diagonal/>
    </border>
    <border>
      <left/>
      <right/>
      <top/>
      <bottom style="medium">
        <color rgb="FFA6BFDD"/>
      </bottom>
      <diagonal/>
    </border>
    <border>
      <left/>
      <right/>
      <top/>
      <bottom style="medium">
        <color rgb="FFA6BFDD"/>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dotted">
        <color rgb="FFA6BFDD"/>
      </right>
      <top/>
      <bottom/>
      <diagonal/>
    </border>
    <border>
      <left/>
      <right/>
      <top/>
      <bottom style="medium">
        <color rgb="FFA6BFDD"/>
      </bottom>
      <diagonal/>
    </border>
    <border>
      <left/>
      <right/>
      <top/>
      <bottom style="medium">
        <color rgb="FFA6BFDD"/>
      </bottom>
      <diagonal/>
    </border>
    <border>
      <left/>
      <right/>
      <top/>
      <bottom style="medium">
        <color rgb="FFA6BFDD"/>
      </bottom>
      <diagonal/>
    </border>
    <border>
      <left/>
      <right/>
      <top/>
      <bottom style="medium">
        <color rgb="FFA6BFDD"/>
      </bottom>
      <diagonal/>
    </border>
    <border>
      <left style="thin">
        <color rgb="FF000000"/>
      </left>
      <right style="dotted">
        <color rgb="FF000000"/>
      </right>
      <top/>
      <bottom style="hair">
        <color rgb="FF000000"/>
      </bottom>
      <diagonal/>
    </border>
    <border>
      <left/>
      <right/>
      <top/>
      <bottom style="hair">
        <color rgb="FF000000"/>
      </bottom>
      <diagonal/>
    </border>
    <border>
      <left/>
      <right/>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rgb="FF000000"/>
      </left>
      <right style="dotted">
        <color rgb="FF000000"/>
      </right>
      <top/>
      <bottom style="hair">
        <color rgb="FF000000"/>
      </bottom>
      <diagonal/>
    </border>
    <border>
      <left/>
      <right/>
      <top/>
      <bottom style="hair">
        <color rgb="FF000000"/>
      </bottom>
      <diagonal/>
    </border>
    <border>
      <left/>
      <right/>
      <top/>
      <bottom style="double">
        <color rgb="FF000000"/>
      </bottom>
      <diagonal/>
    </border>
    <border>
      <left/>
      <right/>
      <top/>
      <bottom style="double">
        <color rgb="FF000000"/>
      </bottom>
      <diagonal/>
    </border>
    <border>
      <left/>
      <right/>
      <top/>
      <bottom style="double">
        <color rgb="FF000000"/>
      </bottom>
      <diagonal/>
    </border>
    <border>
      <left style="thin">
        <color rgb="FF000000"/>
      </left>
      <right style="dotted">
        <color rgb="FF000000"/>
      </right>
      <top/>
      <bottom style="double">
        <color rgb="FF000000"/>
      </bottom>
      <diagonal/>
    </border>
    <border>
      <left/>
      <right/>
      <top/>
      <bottom style="double">
        <color rgb="FF000000"/>
      </bottom>
      <diagonal/>
    </border>
    <border>
      <left/>
      <right/>
      <top/>
      <bottom style="double">
        <color rgb="FF000000"/>
      </bottom>
      <diagonal/>
    </border>
    <border>
      <left style="thin">
        <color rgb="FF000000"/>
      </left>
      <right/>
      <top/>
      <bottom style="double">
        <color rgb="FF000000"/>
      </bottom>
      <diagonal/>
    </border>
    <border>
      <left/>
      <right/>
      <top/>
      <bottom/>
      <diagonal/>
    </border>
    <border>
      <left/>
      <right/>
      <top/>
      <bottom/>
      <diagonal/>
    </border>
    <border>
      <left style="thin">
        <color rgb="FF000000"/>
      </left>
      <right style="dotted">
        <color rgb="FF000000"/>
      </right>
      <top/>
      <bottom/>
      <diagonal/>
    </border>
    <border>
      <left/>
      <right/>
      <top/>
      <bottom/>
      <diagonal/>
    </border>
    <border>
      <left style="thin">
        <color rgb="FF000000"/>
      </left>
      <right/>
      <top/>
      <bottom/>
      <diagonal/>
    </border>
    <border>
      <left/>
      <right/>
      <top/>
      <bottom/>
      <diagonal/>
    </border>
    <border>
      <left/>
      <right/>
      <top/>
      <bottom style="thick">
        <color rgb="FFA6BFDD"/>
      </bottom>
      <diagonal/>
    </border>
    <border>
      <left style="thin">
        <color rgb="FFA6BFDD"/>
      </left>
      <right/>
      <top/>
      <bottom style="thick">
        <color rgb="FFA6BFDD"/>
      </bottom>
      <diagonal/>
    </border>
    <border>
      <left/>
      <right/>
      <top style="thick">
        <color rgb="FF4F81BD"/>
      </top>
      <bottom style="thick">
        <color rgb="FFA6BFDD"/>
      </bottom>
      <diagonal/>
    </border>
    <border>
      <left/>
      <right style="thin">
        <color rgb="FFA6BFDD"/>
      </right>
      <top style="thick">
        <color rgb="FF4F81BD"/>
      </top>
      <bottom style="thick">
        <color rgb="FFA6BFDD"/>
      </bottom>
      <diagonal/>
    </border>
    <border>
      <left/>
      <right/>
      <top style="thick">
        <color rgb="FF4F81BD"/>
      </top>
      <bottom style="thick">
        <color rgb="FFA6BFDD"/>
      </bottom>
      <diagonal/>
    </border>
    <border>
      <left/>
      <right/>
      <top style="thin">
        <color rgb="FFA6BFDD"/>
      </top>
      <bottom style="thin">
        <color rgb="FFA6BFDD"/>
      </bottom>
      <diagonal/>
    </border>
    <border>
      <left style="thin">
        <color rgb="FFA6BFDD"/>
      </left>
      <right style="medium">
        <color rgb="FFC6D9F0"/>
      </right>
      <top style="thick">
        <color rgb="FFA6BFDD"/>
      </top>
      <bottom style="thin">
        <color rgb="FFA6BFDD"/>
      </bottom>
      <diagonal/>
    </border>
    <border>
      <left/>
      <right style="thin">
        <color rgb="FFA6BFDD"/>
      </right>
      <top style="thin">
        <color rgb="FFA6BFDD"/>
      </top>
      <bottom style="thin">
        <color rgb="FFA6BFDD"/>
      </bottom>
      <diagonal/>
    </border>
    <border>
      <left style="thin">
        <color rgb="FFA6BFDD"/>
      </left>
      <right/>
      <top/>
      <bottom style="thin">
        <color rgb="FFA6BFDD"/>
      </bottom>
      <diagonal/>
    </border>
    <border>
      <left style="thin">
        <color rgb="FFA6BFDD"/>
      </left>
      <right style="thin">
        <color rgb="FFA6BFDD"/>
      </right>
      <top style="thin">
        <color rgb="FFA6BFDD"/>
      </top>
      <bottom style="thin">
        <color rgb="FFA6BFDD"/>
      </bottom>
      <diagonal/>
    </border>
    <border>
      <left style="thin">
        <color rgb="FFA6BFDD"/>
      </left>
      <right style="medium">
        <color rgb="FFC6D9F0"/>
      </right>
      <top style="thin">
        <color rgb="FFA6BFDD"/>
      </top>
      <bottom style="thin">
        <color rgb="FFA6BFDD"/>
      </bottom>
      <diagonal/>
    </border>
    <border>
      <left style="thin">
        <color rgb="FFA6BFDD"/>
      </left>
      <right style="thin">
        <color rgb="FFA6BFDD"/>
      </right>
      <top/>
      <bottom style="thin">
        <color rgb="FFA6BFDD"/>
      </bottom>
      <diagonal/>
    </border>
    <border>
      <left/>
      <right style="thin">
        <color rgb="FFA6BFDD"/>
      </right>
      <top/>
      <bottom/>
      <diagonal/>
    </border>
    <border>
      <left/>
      <right/>
      <top/>
      <bottom style="thick">
        <color rgb="FF4F81BD"/>
      </bottom>
      <diagonal/>
    </border>
    <border>
      <left style="thin">
        <color rgb="FF7F7F7F"/>
      </left>
      <right style="thin">
        <color rgb="FF7F7F7F"/>
      </right>
      <top style="thin">
        <color rgb="FF7F7F7F"/>
      </top>
      <bottom style="thin">
        <color rgb="FF7F7F7F"/>
      </bottom>
      <diagonal/>
    </border>
    <border>
      <left style="medium">
        <color rgb="FFC6D9F0"/>
      </left>
      <right/>
      <top style="medium">
        <color rgb="FFC6D9F0"/>
      </top>
      <bottom style="medium">
        <color rgb="FFC6D9F0"/>
      </bottom>
      <diagonal/>
    </border>
    <border>
      <left/>
      <right/>
      <top style="medium">
        <color rgb="FFC6D9F0"/>
      </top>
      <bottom style="medium">
        <color rgb="FFC6D9F0"/>
      </bottom>
      <diagonal/>
    </border>
    <border>
      <left style="medium">
        <color rgb="FFC6D9F0"/>
      </left>
      <right/>
      <top/>
      <bottom style="medium">
        <color rgb="FFC6D9F0"/>
      </bottom>
      <diagonal/>
    </border>
    <border>
      <left/>
      <right/>
      <top/>
      <bottom style="medium">
        <color rgb="FFC6D9F0"/>
      </bottom>
      <diagonal/>
    </border>
    <border>
      <left/>
      <right style="medium">
        <color rgb="FFC6D9F0"/>
      </right>
      <top/>
      <bottom style="medium">
        <color rgb="FFC6D9F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5" fillId="0" borderId="0" applyNumberFormat="0" applyFill="0" applyBorder="0" applyAlignment="0" applyProtection="0"/>
  </cellStyleXfs>
  <cellXfs count="159">
    <xf numFmtId="0" fontId="0" fillId="0" borderId="0" xfId="0" applyFont="1" applyAlignment="1"/>
    <xf numFmtId="0" fontId="0" fillId="2" borderId="7" xfId="0" applyFont="1" applyFill="1" applyBorder="1"/>
    <xf numFmtId="0" fontId="0" fillId="2" borderId="8" xfId="0" applyFont="1" applyFill="1" applyBorder="1"/>
    <xf numFmtId="0" fontId="3" fillId="2" borderId="10" xfId="0" applyFont="1" applyFill="1" applyBorder="1"/>
    <xf numFmtId="0" fontId="0" fillId="2" borderId="11" xfId="0" applyFont="1" applyFill="1" applyBorder="1"/>
    <xf numFmtId="0" fontId="4" fillId="2" borderId="12" xfId="0" applyFont="1" applyFill="1" applyBorder="1"/>
    <xf numFmtId="0" fontId="5" fillId="2" borderId="17" xfId="0" applyFont="1" applyFill="1" applyBorder="1"/>
    <xf numFmtId="0" fontId="0" fillId="2" borderId="17" xfId="0" applyFont="1" applyFill="1" applyBorder="1"/>
    <xf numFmtId="164" fontId="0" fillId="2" borderId="18" xfId="0" applyNumberFormat="1" applyFont="1" applyFill="1" applyBorder="1" applyAlignment="1">
      <alignment horizontal="right"/>
    </xf>
    <xf numFmtId="165" fontId="0" fillId="2" borderId="19" xfId="0" applyNumberFormat="1" applyFont="1" applyFill="1" applyBorder="1" applyAlignment="1">
      <alignment horizontal="left"/>
    </xf>
    <xf numFmtId="164" fontId="0" fillId="2" borderId="18" xfId="0" applyNumberFormat="1" applyFont="1" applyFill="1" applyBorder="1"/>
    <xf numFmtId="164" fontId="0" fillId="0" borderId="18" xfId="0" applyNumberFormat="1" applyFont="1" applyBorder="1"/>
    <xf numFmtId="166" fontId="0" fillId="0" borderId="19" xfId="0" applyNumberFormat="1" applyFont="1" applyBorder="1" applyAlignment="1">
      <alignment horizontal="left"/>
    </xf>
    <xf numFmtId="0" fontId="0" fillId="2" borderId="21" xfId="0" applyFont="1" applyFill="1" applyBorder="1"/>
    <xf numFmtId="165" fontId="0" fillId="0" borderId="19" xfId="0" applyNumberFormat="1" applyFont="1" applyBorder="1" applyAlignment="1">
      <alignment horizontal="left"/>
    </xf>
    <xf numFmtId="164" fontId="0" fillId="2" borderId="22" xfId="0" applyNumberFormat="1" applyFont="1" applyFill="1" applyBorder="1" applyAlignment="1">
      <alignment horizontal="right"/>
    </xf>
    <xf numFmtId="165" fontId="0" fillId="2" borderId="23" xfId="0" applyNumberFormat="1" applyFont="1" applyFill="1" applyBorder="1" applyAlignment="1">
      <alignment horizontal="left"/>
    </xf>
    <xf numFmtId="164" fontId="0" fillId="3" borderId="22" xfId="0" applyNumberFormat="1" applyFont="1" applyFill="1" applyBorder="1" applyAlignment="1">
      <alignment horizontal="right"/>
    </xf>
    <xf numFmtId="166" fontId="0" fillId="3" borderId="23" xfId="0" applyNumberFormat="1" applyFont="1" applyFill="1" applyBorder="1" applyAlignment="1">
      <alignment horizontal="left"/>
    </xf>
    <xf numFmtId="164" fontId="0" fillId="0" borderId="22" xfId="0" applyNumberFormat="1" applyFont="1" applyBorder="1" applyAlignment="1">
      <alignment horizontal="right"/>
    </xf>
    <xf numFmtId="166" fontId="0" fillId="0" borderId="23" xfId="0" applyNumberFormat="1" applyFont="1" applyBorder="1" applyAlignment="1">
      <alignment horizontal="left"/>
    </xf>
    <xf numFmtId="164" fontId="0" fillId="2" borderId="22" xfId="0" applyNumberFormat="1" applyFont="1" applyFill="1" applyBorder="1"/>
    <xf numFmtId="164" fontId="0" fillId="3" borderId="22" xfId="0" applyNumberFormat="1" applyFont="1" applyFill="1" applyBorder="1"/>
    <xf numFmtId="164" fontId="0" fillId="0" borderId="22" xfId="0" applyNumberFormat="1" applyFont="1" applyBorder="1"/>
    <xf numFmtId="0" fontId="0" fillId="2" borderId="18" xfId="0" applyFont="1" applyFill="1" applyBorder="1"/>
    <xf numFmtId="165" fontId="0" fillId="2" borderId="19" xfId="0" applyNumberFormat="1" applyFont="1" applyFill="1" applyBorder="1"/>
    <xf numFmtId="164" fontId="0" fillId="2" borderId="17" xfId="0" applyNumberFormat="1" applyFont="1" applyFill="1" applyBorder="1"/>
    <xf numFmtId="0" fontId="0" fillId="2" borderId="22" xfId="0" applyFont="1" applyFill="1" applyBorder="1"/>
    <xf numFmtId="165" fontId="0" fillId="2" borderId="23" xfId="0" applyNumberFormat="1" applyFont="1" applyFill="1" applyBorder="1"/>
    <xf numFmtId="0" fontId="6" fillId="2" borderId="7" xfId="0" applyFont="1" applyFill="1" applyBorder="1" applyAlignment="1">
      <alignment horizontal="left"/>
    </xf>
    <xf numFmtId="164" fontId="0" fillId="2" borderId="7" xfId="0" applyNumberFormat="1" applyFont="1" applyFill="1" applyBorder="1"/>
    <xf numFmtId="0" fontId="8" fillId="2" borderId="27" xfId="0" applyFont="1" applyFill="1" applyBorder="1" applyAlignment="1"/>
    <xf numFmtId="0" fontId="5" fillId="2" borderId="7" xfId="0" applyFont="1" applyFill="1" applyBorder="1" applyAlignment="1"/>
    <xf numFmtId="0" fontId="0" fillId="2" borderId="31" xfId="0" applyFont="1" applyFill="1" applyBorder="1" applyAlignment="1">
      <alignment horizontal="center"/>
    </xf>
    <xf numFmtId="0" fontId="0" fillId="2" borderId="36" xfId="0" applyFont="1" applyFill="1" applyBorder="1" applyAlignment="1">
      <alignment horizontal="center"/>
    </xf>
    <xf numFmtId="0" fontId="0" fillId="2" borderId="7" xfId="0" applyFont="1" applyFill="1" applyBorder="1" applyAlignment="1"/>
    <xf numFmtId="0" fontId="0" fillId="2" borderId="38" xfId="0" applyFont="1" applyFill="1" applyBorder="1" applyAlignment="1"/>
    <xf numFmtId="0" fontId="0" fillId="2" borderId="41" xfId="0" applyFont="1" applyFill="1" applyBorder="1" applyAlignment="1">
      <alignment horizontal="center"/>
    </xf>
    <xf numFmtId="0" fontId="5" fillId="2" borderId="11" xfId="0" applyFont="1" applyFill="1" applyBorder="1" applyAlignment="1"/>
    <xf numFmtId="0" fontId="0" fillId="2" borderId="36" xfId="0" applyFont="1" applyFill="1" applyBorder="1" applyAlignment="1">
      <alignment horizontal="center"/>
    </xf>
    <xf numFmtId="0" fontId="0" fillId="2" borderId="38" xfId="0" applyFont="1" applyFill="1" applyBorder="1"/>
    <xf numFmtId="0" fontId="0" fillId="2" borderId="41" xfId="0" applyFont="1" applyFill="1" applyBorder="1" applyAlignment="1">
      <alignment horizontal="center"/>
    </xf>
    <xf numFmtId="0" fontId="6" fillId="2" borderId="7" xfId="0" applyFont="1" applyFill="1" applyBorder="1" applyAlignment="1"/>
    <xf numFmtId="0" fontId="0" fillId="2" borderId="47" xfId="0" applyFont="1" applyFill="1" applyBorder="1" applyAlignment="1">
      <alignment horizontal="center"/>
    </xf>
    <xf numFmtId="0" fontId="3" fillId="2" borderId="10" xfId="0" applyFont="1" applyFill="1" applyBorder="1" applyAlignment="1">
      <alignment vertical="center" wrapText="1"/>
    </xf>
    <xf numFmtId="0" fontId="0" fillId="2" borderId="50" xfId="0" applyFont="1" applyFill="1" applyBorder="1"/>
    <xf numFmtId="0" fontId="5" fillId="2" borderId="7" xfId="0" applyFont="1" applyFill="1" applyBorder="1"/>
    <xf numFmtId="0" fontId="3" fillId="2" borderId="5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0" fillId="2" borderId="56" xfId="0" applyFont="1" applyFill="1" applyBorder="1" applyAlignment="1"/>
    <xf numFmtId="0" fontId="0" fillId="2" borderId="58" xfId="0" applyFont="1" applyFill="1" applyBorder="1" applyAlignment="1"/>
    <xf numFmtId="168" fontId="0" fillId="2" borderId="56" xfId="0" applyNumberFormat="1" applyFont="1" applyFill="1" applyBorder="1"/>
    <xf numFmtId="0" fontId="0" fillId="2" borderId="61" xfId="0" applyFont="1" applyFill="1" applyBorder="1"/>
    <xf numFmtId="0" fontId="0" fillId="2" borderId="56" xfId="0" applyFont="1" applyFill="1" applyBorder="1"/>
    <xf numFmtId="14" fontId="0" fillId="2" borderId="62" xfId="0" applyNumberFormat="1" applyFont="1" applyFill="1" applyBorder="1" applyAlignment="1"/>
    <xf numFmtId="0" fontId="0" fillId="2" borderId="62" xfId="0" applyFont="1" applyFill="1" applyBorder="1" applyAlignment="1"/>
    <xf numFmtId="0" fontId="0" fillId="2" borderId="58" xfId="0" applyFont="1" applyFill="1" applyBorder="1"/>
    <xf numFmtId="0" fontId="9" fillId="2" borderId="62" xfId="0" applyFont="1" applyFill="1" applyBorder="1" applyAlignment="1"/>
    <xf numFmtId="0" fontId="10" fillId="2" borderId="58" xfId="0" applyFont="1" applyFill="1" applyBorder="1" applyAlignment="1">
      <alignment horizontal="center"/>
    </xf>
    <xf numFmtId="0" fontId="10" fillId="2" borderId="59" xfId="0" applyFont="1" applyFill="1" applyBorder="1" applyAlignment="1">
      <alignment horizontal="center"/>
    </xf>
    <xf numFmtId="0" fontId="10" fillId="2" borderId="62" xfId="0" applyFont="1" applyFill="1" applyBorder="1" applyAlignment="1">
      <alignment horizontal="center"/>
    </xf>
    <xf numFmtId="0" fontId="9" fillId="2" borderId="62" xfId="0" applyFont="1" applyFill="1" applyBorder="1" applyAlignment="1"/>
    <xf numFmtId="0" fontId="10" fillId="2" borderId="62" xfId="0" applyFont="1" applyFill="1" applyBorder="1" applyAlignment="1">
      <alignment horizontal="center"/>
    </xf>
    <xf numFmtId="0" fontId="1" fillId="0" borderId="63" xfId="0" applyFont="1" applyBorder="1"/>
    <xf numFmtId="0" fontId="9" fillId="0" borderId="62" xfId="0" applyFont="1" applyBorder="1" applyAlignment="1"/>
    <xf numFmtId="0" fontId="0" fillId="0" borderId="63" xfId="0" applyFont="1" applyBorder="1"/>
    <xf numFmtId="0" fontId="11" fillId="2" borderId="7" xfId="0" applyFont="1" applyFill="1" applyBorder="1" applyAlignment="1"/>
    <xf numFmtId="0" fontId="12" fillId="2" borderId="7" xfId="0" applyFont="1" applyFill="1" applyBorder="1" applyAlignment="1">
      <alignment wrapText="1"/>
    </xf>
    <xf numFmtId="0" fontId="2" fillId="2" borderId="64" xfId="0" applyFont="1" applyFill="1" applyBorder="1"/>
    <xf numFmtId="0" fontId="4" fillId="4" borderId="65" xfId="0" applyFont="1" applyFill="1" applyBorder="1"/>
    <xf numFmtId="0" fontId="4" fillId="4" borderId="65" xfId="0" applyFont="1" applyFill="1" applyBorder="1" applyAlignment="1"/>
    <xf numFmtId="0" fontId="4" fillId="2" borderId="7" xfId="0" applyFont="1" applyFill="1" applyBorder="1"/>
    <xf numFmtId="0" fontId="4" fillId="0" borderId="66" xfId="0" applyFont="1" applyBorder="1"/>
    <xf numFmtId="0" fontId="4" fillId="2" borderId="68" xfId="0" applyFont="1" applyFill="1" applyBorder="1"/>
    <xf numFmtId="0" fontId="0" fillId="2" borderId="69" xfId="0" applyFont="1" applyFill="1" applyBorder="1"/>
    <xf numFmtId="0" fontId="0" fillId="2" borderId="70" xfId="0" applyFont="1" applyFill="1" applyBorder="1"/>
    <xf numFmtId="0" fontId="1" fillId="0" borderId="0" xfId="0" applyFont="1" applyAlignment="1"/>
    <xf numFmtId="0" fontId="13" fillId="0" borderId="0" xfId="0" applyFont="1" applyAlignment="1"/>
    <xf numFmtId="0" fontId="14" fillId="2" borderId="0" xfId="0" applyFont="1" applyFill="1" applyAlignment="1">
      <alignment horizontal="left"/>
    </xf>
    <xf numFmtId="168" fontId="0" fillId="3" borderId="56" xfId="0" applyNumberFormat="1" applyFont="1" applyFill="1" applyBorder="1" applyAlignment="1">
      <alignment horizontal="center" vertical="center"/>
    </xf>
    <xf numFmtId="0" fontId="0" fillId="2" borderId="57" xfId="0" applyFont="1" applyFill="1" applyBorder="1" applyAlignment="1">
      <alignment horizontal="center" vertical="center"/>
    </xf>
    <xf numFmtId="0" fontId="0" fillId="3" borderId="56" xfId="0" applyFont="1" applyFill="1" applyBorder="1" applyAlignment="1">
      <alignment horizontal="center" vertical="center"/>
    </xf>
    <xf numFmtId="0" fontId="0" fillId="2" borderId="56" xfId="0" applyFont="1" applyFill="1" applyBorder="1" applyAlignment="1">
      <alignment horizontal="center" vertical="center"/>
    </xf>
    <xf numFmtId="0" fontId="0" fillId="2" borderId="58" xfId="0" applyFont="1" applyFill="1" applyBorder="1" applyAlignment="1">
      <alignment horizontal="center" vertical="center"/>
    </xf>
    <xf numFmtId="0" fontId="0" fillId="2" borderId="59" xfId="0" applyFont="1" applyFill="1" applyBorder="1" applyAlignment="1">
      <alignment horizontal="center" vertical="center"/>
    </xf>
    <xf numFmtId="0" fontId="0" fillId="2" borderId="60" xfId="0" applyFont="1" applyFill="1" applyBorder="1" applyAlignment="1">
      <alignment horizontal="center" vertical="center"/>
    </xf>
    <xf numFmtId="0" fontId="0" fillId="2" borderId="7" xfId="0" applyFont="1" applyFill="1" applyBorder="1" applyAlignment="1">
      <alignment horizontal="center" vertical="center"/>
    </xf>
    <xf numFmtId="0" fontId="0" fillId="0" borderId="0" xfId="0" applyFont="1" applyAlignment="1">
      <alignment horizontal="center" vertical="center"/>
    </xf>
    <xf numFmtId="0" fontId="16" fillId="2" borderId="7" xfId="0" applyFont="1" applyFill="1" applyBorder="1"/>
    <xf numFmtId="0" fontId="21" fillId="0" borderId="0" xfId="0" applyFont="1" applyAlignment="1"/>
    <xf numFmtId="0" fontId="22" fillId="0" borderId="0" xfId="0" applyFont="1" applyAlignment="1"/>
    <xf numFmtId="0" fontId="16" fillId="6" borderId="71" xfId="0" applyFont="1" applyFill="1" applyBorder="1" applyAlignment="1">
      <alignment horizontal="center" vertical="center" wrapText="1"/>
    </xf>
    <xf numFmtId="0" fontId="16" fillId="0" borderId="0" xfId="0" applyFont="1" applyAlignment="1"/>
    <xf numFmtId="0" fontId="23" fillId="2" borderId="67" xfId="0" applyFont="1" applyFill="1" applyBorder="1"/>
    <xf numFmtId="0" fontId="23" fillId="2" borderId="67" xfId="0" quotePrefix="1" applyFont="1" applyFill="1" applyBorder="1"/>
    <xf numFmtId="0" fontId="23" fillId="2" borderId="69" xfId="0" quotePrefix="1" applyFont="1" applyFill="1" applyBorder="1"/>
    <xf numFmtId="0" fontId="18" fillId="5" borderId="0" xfId="1" applyFont="1" applyFill="1" applyAlignment="1">
      <alignment horizontal="center" vertical="center"/>
    </xf>
    <xf numFmtId="0" fontId="19" fillId="5" borderId="0" xfId="0" applyFont="1" applyFill="1" applyAlignment="1">
      <alignment horizontal="center" vertical="center"/>
    </xf>
    <xf numFmtId="0" fontId="2" fillId="2" borderId="2" xfId="0" applyFont="1" applyFill="1" applyBorder="1" applyAlignment="1">
      <alignment horizontal="center"/>
    </xf>
    <xf numFmtId="0" fontId="1" fillId="0" borderId="3" xfId="0" applyFont="1" applyBorder="1"/>
    <xf numFmtId="0" fontId="20" fillId="3" borderId="72"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20" fillId="3" borderId="74" xfId="0" applyFont="1" applyFill="1" applyBorder="1" applyAlignment="1">
      <alignment horizontal="center" vertical="center" wrapText="1"/>
    </xf>
    <xf numFmtId="0" fontId="20" fillId="3" borderId="7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4" xfId="0" applyFont="1" applyBorder="1"/>
    <xf numFmtId="0" fontId="16" fillId="2" borderId="7" xfId="0" applyFont="1" applyFill="1" applyBorder="1" applyAlignment="1">
      <alignment horizontal="left"/>
    </xf>
    <xf numFmtId="0" fontId="0" fillId="2" borderId="34" xfId="0" applyFont="1" applyFill="1" applyBorder="1" applyAlignment="1">
      <alignment horizontal="center"/>
    </xf>
    <xf numFmtId="0" fontId="1" fillId="0" borderId="35" xfId="0" applyFont="1" applyBorder="1"/>
    <xf numFmtId="0" fontId="0" fillId="2" borderId="1" xfId="0" applyFont="1" applyFill="1" applyBorder="1" applyAlignment="1">
      <alignment horizontal="center"/>
    </xf>
    <xf numFmtId="0" fontId="1" fillId="0" borderId="48" xfId="0" applyFont="1" applyBorder="1"/>
    <xf numFmtId="0" fontId="0" fillId="2" borderId="49" xfId="0" applyFont="1" applyFill="1" applyBorder="1" applyAlignment="1">
      <alignment horizontal="center"/>
    </xf>
    <xf numFmtId="0" fontId="0" fillId="2" borderId="37" xfId="0" applyFont="1" applyFill="1" applyBorder="1" applyAlignment="1">
      <alignment horizontal="center"/>
    </xf>
    <xf numFmtId="0" fontId="0" fillId="2" borderId="42" xfId="0" applyFont="1" applyFill="1" applyBorder="1" applyAlignment="1">
      <alignment horizontal="center"/>
    </xf>
    <xf numFmtId="0" fontId="1" fillId="0" borderId="43" xfId="0" applyFont="1" applyBorder="1"/>
    <xf numFmtId="0" fontId="0" fillId="2" borderId="44" xfId="0" applyFont="1" applyFill="1" applyBorder="1" applyAlignment="1">
      <alignment horizontal="center"/>
    </xf>
    <xf numFmtId="0" fontId="8" fillId="2" borderId="28" xfId="0" applyFont="1" applyFill="1" applyBorder="1" applyAlignment="1">
      <alignment horizontal="center"/>
    </xf>
    <xf numFmtId="0" fontId="1" fillId="0" borderId="29" xfId="0" applyFont="1" applyBorder="1"/>
    <xf numFmtId="0" fontId="1" fillId="0" borderId="30" xfId="0" applyFont="1" applyBorder="1"/>
    <xf numFmtId="0" fontId="0" fillId="2" borderId="20" xfId="0" applyFont="1" applyFill="1" applyBorder="1" applyAlignment="1">
      <alignment horizontal="left"/>
    </xf>
    <xf numFmtId="0" fontId="1" fillId="0" borderId="1" xfId="0" applyFont="1" applyBorder="1"/>
    <xf numFmtId="0" fontId="1" fillId="0" borderId="9" xfId="0" applyFont="1" applyBorder="1"/>
    <xf numFmtId="0" fontId="0" fillId="2" borderId="8" xfId="0" applyFont="1" applyFill="1" applyBorder="1" applyAlignment="1">
      <alignment horizontal="left"/>
    </xf>
    <xf numFmtId="167" fontId="0" fillId="2" borderId="37" xfId="0" applyNumberFormat="1" applyFont="1" applyFill="1" applyBorder="1" applyAlignment="1">
      <alignment horizontal="center"/>
    </xf>
    <xf numFmtId="0" fontId="0" fillId="2" borderId="39" xfId="0" applyFont="1" applyFill="1" applyBorder="1" applyAlignment="1">
      <alignment horizontal="left"/>
    </xf>
    <xf numFmtId="0" fontId="1" fillId="0" borderId="40" xfId="0" applyFont="1" applyBorder="1"/>
    <xf numFmtId="0" fontId="0" fillId="2" borderId="24" xfId="0" applyFont="1" applyFill="1" applyBorder="1"/>
    <xf numFmtId="0" fontId="1" fillId="0" borderId="25" xfId="0" applyFont="1" applyBorder="1"/>
    <xf numFmtId="0" fontId="6" fillId="2" borderId="8" xfId="0" applyFont="1" applyFill="1" applyBorder="1" applyAlignment="1"/>
    <xf numFmtId="0" fontId="0" fillId="2" borderId="32" xfId="0" applyFont="1" applyFill="1" applyBorder="1" applyAlignment="1">
      <alignment horizontal="center"/>
    </xf>
    <xf numFmtId="0" fontId="1" fillId="0" borderId="33" xfId="0" applyFont="1" applyBorder="1"/>
    <xf numFmtId="0" fontId="4" fillId="2" borderId="13" xfId="0" applyFont="1" applyFill="1" applyBorder="1" applyAlignment="1">
      <alignment horizontal="center"/>
    </xf>
    <xf numFmtId="0" fontId="1" fillId="0" borderId="14" xfId="0" applyFont="1" applyBorder="1"/>
    <xf numFmtId="0" fontId="1" fillId="0" borderId="16" xfId="0" applyFont="1" applyBorder="1"/>
    <xf numFmtId="0" fontId="3" fillId="2" borderId="5" xfId="0" applyFont="1" applyFill="1" applyBorder="1" applyAlignment="1">
      <alignment horizontal="center"/>
    </xf>
    <xf numFmtId="0" fontId="1" fillId="0" borderId="6" xfId="0" applyFont="1" applyBorder="1"/>
    <xf numFmtId="0" fontId="0" fillId="2" borderId="8" xfId="0" applyFont="1" applyFill="1" applyBorder="1"/>
    <xf numFmtId="0" fontId="17" fillId="7" borderId="1" xfId="1" applyFont="1" applyFill="1" applyBorder="1" applyAlignment="1">
      <alignment horizontal="center" vertical="center"/>
    </xf>
    <xf numFmtId="0" fontId="1" fillId="0" borderId="26" xfId="0" applyFont="1" applyBorder="1"/>
    <xf numFmtId="0" fontId="2" fillId="2" borderId="2" xfId="0" applyFont="1" applyFill="1" applyBorder="1" applyAlignment="1"/>
    <xf numFmtId="0" fontId="7" fillId="2" borderId="2" xfId="0" applyFont="1" applyFill="1" applyBorder="1" applyAlignment="1"/>
    <xf numFmtId="0" fontId="7" fillId="2" borderId="9" xfId="0" applyFont="1" applyFill="1" applyBorder="1" applyAlignment="1">
      <alignment horizontal="left"/>
    </xf>
    <xf numFmtId="0" fontId="0" fillId="2" borderId="45" xfId="0" applyFont="1" applyFill="1" applyBorder="1" applyAlignment="1">
      <alignment horizontal="left"/>
    </xf>
    <xf numFmtId="0" fontId="1" fillId="0" borderId="46" xfId="0" applyFont="1" applyBorder="1"/>
    <xf numFmtId="0" fontId="16" fillId="2" borderId="17" xfId="0" applyFont="1" applyFill="1" applyBorder="1"/>
    <xf numFmtId="0" fontId="23" fillId="2" borderId="15" xfId="0" applyFont="1" applyFill="1" applyBorder="1" applyAlignment="1">
      <alignment horizontal="center"/>
    </xf>
    <xf numFmtId="0" fontId="24" fillId="2" borderId="20" xfId="0" applyFont="1" applyFill="1" applyBorder="1" applyAlignment="1"/>
    <xf numFmtId="0" fontId="24" fillId="2" borderId="20" xfId="0" applyFont="1" applyFill="1" applyBorder="1" applyAlignment="1">
      <alignment horizontal="left"/>
    </xf>
    <xf numFmtId="0" fontId="24" fillId="2" borderId="8" xfId="0" applyFont="1" applyFill="1" applyBorder="1" applyAlignment="1">
      <alignment horizontal="left"/>
    </xf>
    <xf numFmtId="0" fontId="25" fillId="2" borderId="28" xfId="0" applyFont="1" applyFill="1" applyBorder="1" applyAlignment="1">
      <alignment horizontal="center"/>
    </xf>
    <xf numFmtId="0" fontId="25" fillId="2" borderId="28" xfId="0" applyFont="1" applyFill="1" applyBorder="1" applyAlignment="1"/>
    <xf numFmtId="0" fontId="0" fillId="8" borderId="0" xfId="0" applyFont="1" applyFill="1" applyAlignment="1"/>
  </cellXfs>
  <cellStyles count="2">
    <cellStyle name="Hipervínculo" xfId="1" builtinId="8"/>
    <cellStyle name="Normal" xfId="0" builtinId="0"/>
  </cellStyles>
  <dxfs count="10">
    <dxf>
      <font>
        <color rgb="FFFFFFFF"/>
      </font>
      <fill>
        <patternFill patternType="none"/>
      </fill>
    </dxf>
    <dxf>
      <font>
        <color rgb="FFFFFFFF"/>
      </font>
      <fill>
        <patternFill patternType="none"/>
      </fill>
    </dxf>
    <dxf>
      <fill>
        <patternFill patternType="solid">
          <fgColor rgb="FF9BBB59"/>
          <bgColor rgb="FF9BBB59"/>
        </patternFill>
      </fill>
    </dxf>
    <dxf>
      <fill>
        <patternFill patternType="solid">
          <fgColor rgb="FFB7E1CD"/>
          <bgColor rgb="FFB7E1CD"/>
        </patternFill>
      </fill>
    </dxf>
    <dxf>
      <fill>
        <patternFill patternType="none"/>
      </fill>
    </dxf>
    <dxf>
      <font>
        <color rgb="FFFFFFFF"/>
      </font>
      <fill>
        <patternFill patternType="none"/>
      </fill>
    </dxf>
    <dxf>
      <fill>
        <patternFill patternType="solid">
          <fgColor rgb="FF9BBB59"/>
          <bgColor rgb="FF9BBB59"/>
        </patternFill>
      </fill>
    </dxf>
    <dxf>
      <fill>
        <patternFill patternType="solid">
          <fgColor rgb="FF9BBB59"/>
          <bgColor rgb="FF9BBB59"/>
        </patternFill>
      </fill>
    </dxf>
    <dxf>
      <fill>
        <patternFill patternType="solid">
          <fgColor rgb="FF9BBB59"/>
          <bgColor rgb="FF9BBB59"/>
        </patternFill>
      </fill>
    </dxf>
    <dxf>
      <fill>
        <patternFill patternType="solid">
          <fgColor rgb="FF9BBB59"/>
          <bgColor rgb="FF9BBB5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2000" b="0" i="0">
                <a:solidFill>
                  <a:srgbClr val="595959"/>
                </a:solidFill>
                <a:latin typeface="Roboto"/>
              </a:defRPr>
            </a:pPr>
            <a:r>
              <a:rPr lang="es-ES" sz="2000" b="0" i="0">
                <a:solidFill>
                  <a:srgbClr val="595959"/>
                </a:solidFill>
                <a:latin typeface="Roboto"/>
              </a:rPr>
              <a:t>Progress Chart</a:t>
            </a:r>
          </a:p>
        </c:rich>
      </c:tx>
      <c:overlay val="0"/>
    </c:title>
    <c:autoTitleDeleted val="0"/>
    <c:plotArea>
      <c:layout/>
      <c:lineChart>
        <c:grouping val="standard"/>
        <c:varyColors val="1"/>
        <c:ser>
          <c:idx val="0"/>
          <c:order val="0"/>
          <c:spPr>
            <a:ln w="38100" cmpd="sng">
              <a:solidFill>
                <a:srgbClr val="C0504D"/>
              </a:solidFill>
              <a:prstDash val="solid"/>
            </a:ln>
          </c:spPr>
          <c:marker>
            <c:symbol val="none"/>
          </c:marker>
          <c:cat>
            <c:numRef>
              <c:f>'Registro diario'!$B$6:$B$47</c:f>
              <c:numCache>
                <c:formatCode>[$-409]d\-mmm\-yy</c:formatCode>
                <c:ptCount val="42"/>
                <c:pt idx="0">
                  <c:v>44109</c:v>
                </c:pt>
                <c:pt idx="1">
                  <c:v>44116</c:v>
                </c:pt>
                <c:pt idx="2">
                  <c:v>44123</c:v>
                </c:pt>
                <c:pt idx="3">
                  <c:v>44130</c:v>
                </c:pt>
                <c:pt idx="4">
                  <c:v>44137</c:v>
                </c:pt>
                <c:pt idx="5">
                  <c:v>44144</c:v>
                </c:pt>
                <c:pt idx="6">
                  <c:v>44151</c:v>
                </c:pt>
                <c:pt idx="7">
                  <c:v>44158</c:v>
                </c:pt>
                <c:pt idx="8">
                  <c:v>44165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cat>
          <c:val>
            <c:numRef>
              <c:f>'Registro diario'!$D$6:$D$47</c:f>
              <c:numCache>
                <c:formatCode>General</c:formatCode>
                <c:ptCount val="42"/>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val>
          <c:smooth val="0"/>
          <c:extLst>
            <c:ext xmlns:c16="http://schemas.microsoft.com/office/drawing/2014/chart" uri="{C3380CC4-5D6E-409C-BE32-E72D297353CC}">
              <c16:uniqueId val="{00000000-01FC-4331-B170-DB746BFCAF0B}"/>
            </c:ext>
          </c:extLst>
        </c:ser>
        <c:ser>
          <c:idx val="1"/>
          <c:order val="1"/>
          <c:spPr>
            <a:ln w="38100" cmpd="sng">
              <a:solidFill>
                <a:srgbClr val="4F81BD"/>
              </a:solidFill>
              <a:prstDash val="solid"/>
            </a:ln>
          </c:spPr>
          <c:marker>
            <c:symbol val="none"/>
          </c:marker>
          <c:cat>
            <c:numRef>
              <c:f>'Registro diario'!$B$6:$B$47</c:f>
              <c:numCache>
                <c:formatCode>[$-409]d\-mmm\-yy</c:formatCode>
                <c:ptCount val="42"/>
                <c:pt idx="0">
                  <c:v>44109</c:v>
                </c:pt>
                <c:pt idx="1">
                  <c:v>44116</c:v>
                </c:pt>
                <c:pt idx="2">
                  <c:v>44123</c:v>
                </c:pt>
                <c:pt idx="3">
                  <c:v>44130</c:v>
                </c:pt>
                <c:pt idx="4">
                  <c:v>44137</c:v>
                </c:pt>
                <c:pt idx="5">
                  <c:v>44144</c:v>
                </c:pt>
                <c:pt idx="6">
                  <c:v>44151</c:v>
                </c:pt>
                <c:pt idx="7">
                  <c:v>44158</c:v>
                </c:pt>
                <c:pt idx="8">
                  <c:v>44165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cat>
          <c:val>
            <c:numRef>
              <c:f>'Registro diario'!$F$6:$F$48</c:f>
              <c:numCache>
                <c:formatCode>General</c:formatCode>
                <c:ptCount val="43"/>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val>
          <c:smooth val="0"/>
          <c:extLst>
            <c:ext xmlns:c16="http://schemas.microsoft.com/office/drawing/2014/chart" uri="{C3380CC4-5D6E-409C-BE32-E72D297353CC}">
              <c16:uniqueId val="{00000001-01FC-4331-B170-DB746BFCAF0B}"/>
            </c:ext>
          </c:extLst>
        </c:ser>
        <c:ser>
          <c:idx val="2"/>
          <c:order val="2"/>
          <c:spPr>
            <a:ln w="38100" cmpd="sng">
              <a:solidFill>
                <a:srgbClr val="9BBB59"/>
              </a:solidFill>
              <a:prstDash val="solid"/>
            </a:ln>
          </c:spPr>
          <c:marker>
            <c:symbol val="none"/>
          </c:marker>
          <c:cat>
            <c:numRef>
              <c:f>'Registro diario'!$B$6:$B$47</c:f>
              <c:numCache>
                <c:formatCode>[$-409]d\-mmm\-yy</c:formatCode>
                <c:ptCount val="42"/>
                <c:pt idx="0">
                  <c:v>44109</c:v>
                </c:pt>
                <c:pt idx="1">
                  <c:v>44116</c:v>
                </c:pt>
                <c:pt idx="2">
                  <c:v>44123</c:v>
                </c:pt>
                <c:pt idx="3">
                  <c:v>44130</c:v>
                </c:pt>
                <c:pt idx="4">
                  <c:v>44137</c:v>
                </c:pt>
                <c:pt idx="5">
                  <c:v>44144</c:v>
                </c:pt>
                <c:pt idx="6">
                  <c:v>44151</c:v>
                </c:pt>
                <c:pt idx="7">
                  <c:v>44158</c:v>
                </c:pt>
                <c:pt idx="8">
                  <c:v>44165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cat>
          <c:val>
            <c:numRef>
              <c:f>'Registro diario'!$H$6:$H$47</c:f>
              <c:numCache>
                <c:formatCode>General</c:formatCode>
                <c:ptCount val="42"/>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val>
          <c:smooth val="0"/>
          <c:extLst>
            <c:ext xmlns:c16="http://schemas.microsoft.com/office/drawing/2014/chart" uri="{C3380CC4-5D6E-409C-BE32-E72D297353CC}">
              <c16:uniqueId val="{00000002-01FC-4331-B170-DB746BFCAF0B}"/>
            </c:ext>
          </c:extLst>
        </c:ser>
        <c:ser>
          <c:idx val="3"/>
          <c:order val="3"/>
          <c:spPr>
            <a:ln w="38100" cmpd="sng">
              <a:solidFill>
                <a:srgbClr val="8064A2"/>
              </a:solidFill>
              <a:prstDash val="solid"/>
            </a:ln>
          </c:spPr>
          <c:marker>
            <c:symbol val="none"/>
          </c:marker>
          <c:cat>
            <c:numRef>
              <c:f>'Registro diario'!$B$6:$B$47</c:f>
              <c:numCache>
                <c:formatCode>[$-409]d\-mmm\-yy</c:formatCode>
                <c:ptCount val="42"/>
                <c:pt idx="0">
                  <c:v>44109</c:v>
                </c:pt>
                <c:pt idx="1">
                  <c:v>44116</c:v>
                </c:pt>
                <c:pt idx="2">
                  <c:v>44123</c:v>
                </c:pt>
                <c:pt idx="3">
                  <c:v>44130</c:v>
                </c:pt>
                <c:pt idx="4">
                  <c:v>44137</c:v>
                </c:pt>
                <c:pt idx="5">
                  <c:v>44144</c:v>
                </c:pt>
                <c:pt idx="6">
                  <c:v>44151</c:v>
                </c:pt>
                <c:pt idx="7">
                  <c:v>44158</c:v>
                </c:pt>
                <c:pt idx="8">
                  <c:v>44165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cat>
          <c:val>
            <c:numRef>
              <c:f>'Registro diario'!$J$6:$J$47</c:f>
              <c:numCache>
                <c:formatCode>General</c:formatCode>
                <c:ptCount val="42"/>
                <c:pt idx="0">
                  <c:v>100</c:v>
                </c:pt>
                <c:pt idx="1">
                  <c:v>100</c:v>
                </c:pt>
                <c:pt idx="2">
                  <c:v>100</c:v>
                </c:pt>
                <c:pt idx="3">
                  <c:v>100</c:v>
                </c:pt>
                <c:pt idx="4">
                  <c:v>100</c:v>
                </c:pt>
                <c:pt idx="5">
                  <c:v>100</c:v>
                </c:pt>
                <c:pt idx="6">
                  <c:v>100</c:v>
                </c:pt>
                <c:pt idx="7">
                  <c:v>100</c:v>
                </c:pt>
                <c:pt idx="8">
                  <c:v>100</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numCache>
            </c:numRef>
          </c:val>
          <c:smooth val="0"/>
          <c:extLst>
            <c:ext xmlns:c16="http://schemas.microsoft.com/office/drawing/2014/chart" uri="{C3380CC4-5D6E-409C-BE32-E72D297353CC}">
              <c16:uniqueId val="{00000003-01FC-4331-B170-DB746BFCAF0B}"/>
            </c:ext>
          </c:extLst>
        </c:ser>
        <c:dLbls>
          <c:showLegendKey val="0"/>
          <c:showVal val="0"/>
          <c:showCatName val="0"/>
          <c:showSerName val="0"/>
          <c:showPercent val="0"/>
          <c:showBubbleSize val="0"/>
        </c:dLbls>
        <c:smooth val="0"/>
        <c:axId val="278757330"/>
        <c:axId val="554538356"/>
      </c:lineChart>
      <c:dateAx>
        <c:axId val="278757330"/>
        <c:scaling>
          <c:orientation val="minMax"/>
        </c:scaling>
        <c:delete val="0"/>
        <c:axPos val="b"/>
        <c:title>
          <c:tx>
            <c:rich>
              <a:bodyPr/>
              <a:lstStyle/>
              <a:p>
                <a:pPr lvl="0">
                  <a:defRPr b="0">
                    <a:solidFill>
                      <a:srgbClr val="000000"/>
                    </a:solidFill>
                    <a:latin typeface="Roboto"/>
                  </a:defRPr>
                </a:pPr>
                <a:endParaRPr lang="es-ES"/>
              </a:p>
            </c:rich>
          </c:tx>
          <c:overlay val="0"/>
        </c:title>
        <c:numFmt formatCode="[$-409]d\-mmm\-yy" sourceLinked="1"/>
        <c:majorTickMark val="none"/>
        <c:minorTickMark val="none"/>
        <c:tickLblPos val="nextTo"/>
        <c:txPr>
          <a:bodyPr/>
          <a:lstStyle/>
          <a:p>
            <a:pPr lvl="0">
              <a:defRPr sz="900" b="0" i="0">
                <a:solidFill>
                  <a:srgbClr val="595959"/>
                </a:solidFill>
                <a:latin typeface="Roboto"/>
              </a:defRPr>
            </a:pPr>
            <a:endParaRPr lang="es-ES"/>
          </a:p>
        </c:txPr>
        <c:crossAx val="554538356"/>
        <c:crosses val="autoZero"/>
        <c:auto val="1"/>
        <c:lblOffset val="100"/>
        <c:baseTimeUnit val="days"/>
      </c:dateAx>
      <c:valAx>
        <c:axId val="554538356"/>
        <c:scaling>
          <c:orientation val="minMax"/>
        </c:scaling>
        <c:delete val="0"/>
        <c:axPos val="l"/>
        <c:majorGridlines>
          <c:spPr>
            <a:ln>
              <a:solidFill>
                <a:srgbClr val="D9D9D9"/>
              </a:solidFill>
            </a:ln>
          </c:spPr>
        </c:majorGridlines>
        <c:minorGridlines>
          <c:spPr>
            <a:ln>
              <a:solidFill>
                <a:srgbClr val="F2F2F2"/>
              </a:solidFill>
            </a:ln>
          </c:spPr>
        </c:minorGridlines>
        <c:title>
          <c:tx>
            <c:rich>
              <a:bodyPr/>
              <a:lstStyle/>
              <a:p>
                <a:pPr lvl="0">
                  <a:defRPr sz="900" b="0" i="0">
                    <a:solidFill>
                      <a:srgbClr val="595959"/>
                    </a:solidFill>
                    <a:latin typeface="Roboto"/>
                  </a:defRPr>
                </a:pPr>
                <a:r>
                  <a:rPr lang="es-ES" sz="900" b="0" i="0">
                    <a:solidFill>
                      <a:srgbClr val="595959"/>
                    </a:solidFill>
                    <a:latin typeface="Roboto"/>
                  </a:rPr>
                  <a:t>Weight</a:t>
                </a:r>
              </a:p>
            </c:rich>
          </c:tx>
          <c:overlay val="0"/>
        </c:title>
        <c:numFmt formatCode="General" sourceLinked="1"/>
        <c:majorTickMark val="none"/>
        <c:minorTickMark val="none"/>
        <c:tickLblPos val="nextTo"/>
        <c:spPr>
          <a:ln/>
        </c:spPr>
        <c:txPr>
          <a:bodyPr/>
          <a:lstStyle/>
          <a:p>
            <a:pPr lvl="0">
              <a:defRPr sz="900" b="0" i="0">
                <a:solidFill>
                  <a:srgbClr val="595959"/>
                </a:solidFill>
                <a:latin typeface="Roboto"/>
              </a:defRPr>
            </a:pPr>
            <a:endParaRPr lang="es-ES"/>
          </a:p>
        </c:txPr>
        <c:crossAx val="278757330"/>
        <c:crosses val="autoZero"/>
        <c:crossBetween val="between"/>
      </c:valAx>
      <c:spPr>
        <a:solidFill>
          <a:srgbClr val="FFFFFF"/>
        </a:solidFill>
      </c:spPr>
    </c:plotArea>
    <c:legend>
      <c:legendPos val="t"/>
      <c:overlay val="0"/>
      <c:txPr>
        <a:bodyPr/>
        <a:lstStyle/>
        <a:p>
          <a:pPr lvl="0">
            <a:defRPr sz="900" b="0" i="0">
              <a:solidFill>
                <a:srgbClr val="595959"/>
              </a:solidFill>
              <a:latin typeface="Roboto"/>
            </a:defRPr>
          </a:pPr>
          <a:endParaRPr lang="es-ES"/>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228600</xdr:colOff>
      <xdr:row>49</xdr:row>
      <xdr:rowOff>28575</xdr:rowOff>
    </xdr:from>
    <xdr:ext cx="11896725" cy="5981700"/>
    <xdr:graphicFrame macro="">
      <xdr:nvGraphicFramePr>
        <xdr:cNvPr id="2" name="Chart 1" titl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bibliotecaderutinas.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ibliotecaderutin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J31"/>
  <sheetViews>
    <sheetView showGridLines="0" workbookViewId="0">
      <selection activeCell="E13" sqref="E13"/>
    </sheetView>
  </sheetViews>
  <sheetFormatPr baseColWidth="10" defaultColWidth="14.44140625" defaultRowHeight="15" customHeight="1"/>
  <sheetData>
    <row r="1" spans="2:10" ht="15" customHeight="1">
      <c r="B1" s="103" t="s">
        <v>35</v>
      </c>
      <c r="C1" s="104"/>
      <c r="D1" s="104"/>
      <c r="E1" s="104"/>
      <c r="F1" s="104"/>
      <c r="G1" s="104"/>
      <c r="H1" s="104"/>
      <c r="I1" s="104"/>
      <c r="J1" s="104"/>
    </row>
    <row r="3" spans="2:10" ht="14.4">
      <c r="B3" s="97" t="s">
        <v>40</v>
      </c>
      <c r="C3" s="96" t="s">
        <v>37</v>
      </c>
    </row>
    <row r="4" spans="2:10" ht="14.4">
      <c r="C4" s="96" t="s">
        <v>38</v>
      </c>
    </row>
    <row r="5" spans="2:10" ht="14.4">
      <c r="C5" s="96" t="s">
        <v>39</v>
      </c>
    </row>
    <row r="6" spans="2:10" ht="14.4">
      <c r="C6" s="96" t="s">
        <v>42</v>
      </c>
    </row>
    <row r="7" spans="2:10" ht="14.4">
      <c r="C7" s="96" t="s">
        <v>41</v>
      </c>
    </row>
    <row r="8" spans="2:10" ht="14.4">
      <c r="B8" s="99" t="s">
        <v>43</v>
      </c>
      <c r="C8" s="96" t="s">
        <v>46</v>
      </c>
    </row>
    <row r="9" spans="2:10" ht="14.4">
      <c r="C9" s="83"/>
    </row>
    <row r="10" spans="2:10" ht="14.4">
      <c r="B10" s="99" t="s">
        <v>47</v>
      </c>
      <c r="C10" s="96" t="s">
        <v>48</v>
      </c>
    </row>
    <row r="11" spans="2:10" ht="14.4">
      <c r="C11" s="96" t="s">
        <v>52</v>
      </c>
    </row>
    <row r="12" spans="2:10" ht="15" customHeight="1">
      <c r="C12" s="96" t="s">
        <v>49</v>
      </c>
    </row>
    <row r="13" spans="2:10" ht="14.4">
      <c r="C13" s="84"/>
    </row>
    <row r="15" spans="2:10" ht="14.4">
      <c r="B15" s="85"/>
      <c r="C15" s="83"/>
    </row>
    <row r="16" spans="2:10" ht="14.4">
      <c r="C16" s="83"/>
    </row>
    <row r="25" ht="14.4"/>
    <row r="26" ht="14.4"/>
    <row r="27" ht="14.4"/>
    <row r="28" ht="14.4"/>
    <row r="29" ht="14.4"/>
    <row r="30" ht="14.4"/>
    <row r="31" ht="14.4"/>
  </sheetData>
  <mergeCells count="1">
    <mergeCell ref="B1:J1"/>
  </mergeCells>
  <hyperlinks>
    <hyperlink ref="B1" r:id="rId1" xr:uid="{6361CC4C-A166-480B-81B5-6747E92F8DE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election activeCell="B6" sqref="B6"/>
    </sheetView>
  </sheetViews>
  <sheetFormatPr baseColWidth="10" defaultColWidth="14.44140625" defaultRowHeight="15" customHeight="1"/>
  <cols>
    <col min="1" max="1" width="11.109375" customWidth="1"/>
    <col min="2" max="2" width="16.5546875" customWidth="1"/>
    <col min="3" max="3" width="13.44140625" customWidth="1"/>
    <col min="4" max="4" width="16.33203125" bestFit="1" customWidth="1"/>
    <col min="5" max="5" width="11.33203125" customWidth="1"/>
    <col min="6" max="6" width="14.21875" bestFit="1" customWidth="1"/>
    <col min="7" max="7" width="11.33203125" customWidth="1"/>
    <col min="8" max="8" width="14.21875" bestFit="1" customWidth="1"/>
    <col min="9" max="11" width="11.33203125" customWidth="1"/>
    <col min="12" max="12" width="11" bestFit="1" customWidth="1"/>
    <col min="13" max="13" width="13.6640625" bestFit="1" customWidth="1"/>
    <col min="14" max="14" width="14.109375" bestFit="1" customWidth="1"/>
    <col min="15" max="15" width="16.33203125" bestFit="1" customWidth="1"/>
    <col min="16" max="16" width="53.5546875" customWidth="1"/>
    <col min="17" max="26" width="9.109375" customWidth="1"/>
  </cols>
  <sheetData>
    <row r="1" spans="1:26" ht="24.75" customHeight="1">
      <c r="A1" s="111" t="s">
        <v>57</v>
      </c>
      <c r="B1" s="106"/>
      <c r="C1" s="112"/>
      <c r="D1" s="44" t="s">
        <v>53</v>
      </c>
      <c r="E1" s="3"/>
      <c r="F1" s="44" t="s">
        <v>54</v>
      </c>
      <c r="G1" s="3"/>
      <c r="H1" s="44" t="s">
        <v>55</v>
      </c>
      <c r="I1" s="3"/>
      <c r="J1" s="44" t="s">
        <v>56</v>
      </c>
      <c r="K1" s="1"/>
      <c r="L1" s="1"/>
      <c r="M1" s="1"/>
      <c r="N1" s="1"/>
      <c r="O1" s="1"/>
      <c r="P1" s="1"/>
      <c r="Q1" s="1"/>
      <c r="R1" s="1"/>
      <c r="S1" s="1"/>
      <c r="T1" s="1"/>
      <c r="U1" s="1"/>
      <c r="V1" s="1"/>
      <c r="W1" s="1"/>
      <c r="X1" s="1"/>
      <c r="Y1" s="1"/>
      <c r="Z1" s="1"/>
    </row>
    <row r="2" spans="1:26" ht="15.6" thickTop="1" thickBot="1">
      <c r="A2" s="1"/>
      <c r="B2" s="45"/>
      <c r="C2" s="1"/>
      <c r="D2" s="1">
        <f ca="1">LOOKUP(9E+99+307,D:D)</f>
        <v>100</v>
      </c>
      <c r="E2" s="46"/>
      <c r="F2" s="1">
        <f ca="1">LOOKUP(9E+99+307,F:F)</f>
        <v>100</v>
      </c>
      <c r="G2" s="46"/>
      <c r="H2" s="1">
        <f ca="1">LOOKUP(9E+99+307,H:H)</f>
        <v>100</v>
      </c>
      <c r="I2" s="46"/>
      <c r="J2" s="1">
        <f ca="1">LOOKUP(9E+99+307,J:J)</f>
        <v>100</v>
      </c>
      <c r="K2" s="32" t="s">
        <v>32</v>
      </c>
      <c r="L2" s="1"/>
      <c r="O2" s="1"/>
      <c r="P2" s="1"/>
      <c r="Q2" s="1"/>
      <c r="R2" s="1"/>
      <c r="S2" s="1"/>
      <c r="T2" s="1"/>
      <c r="U2" s="1"/>
      <c r="V2" s="1"/>
      <c r="W2" s="1"/>
      <c r="X2" s="1"/>
      <c r="Y2" s="1"/>
      <c r="Z2" s="1"/>
    </row>
    <row r="3" spans="1:26" ht="15" customHeight="1">
      <c r="A3" s="107" t="s">
        <v>36</v>
      </c>
      <c r="B3" s="108"/>
      <c r="C3" s="13"/>
      <c r="D3" s="1"/>
      <c r="E3" s="46"/>
      <c r="F3" s="1"/>
      <c r="G3" s="46"/>
      <c r="H3" s="1"/>
      <c r="I3" s="46"/>
      <c r="J3" s="1"/>
      <c r="K3" s="46"/>
      <c r="L3" s="1"/>
      <c r="M3" s="1"/>
      <c r="N3" s="1"/>
      <c r="O3" s="1"/>
      <c r="P3" s="1"/>
      <c r="Q3" s="1"/>
      <c r="R3" s="1"/>
      <c r="S3" s="1"/>
      <c r="T3" s="1"/>
      <c r="U3" s="1"/>
      <c r="V3" s="1"/>
      <c r="W3" s="1"/>
      <c r="X3" s="1"/>
      <c r="Y3" s="1"/>
      <c r="Z3" s="1"/>
    </row>
    <row r="4" spans="1:26" ht="25.2" customHeight="1" thickBot="1">
      <c r="A4" s="109"/>
      <c r="B4" s="110"/>
      <c r="C4" s="13"/>
      <c r="D4" s="105" t="s">
        <v>53</v>
      </c>
      <c r="E4" s="112"/>
      <c r="F4" s="105" t="s">
        <v>54</v>
      </c>
      <c r="G4" s="112"/>
      <c r="H4" s="105" t="s">
        <v>55</v>
      </c>
      <c r="I4" s="112"/>
      <c r="J4" s="105" t="s">
        <v>56</v>
      </c>
      <c r="K4" s="112"/>
      <c r="L4" s="105" t="s">
        <v>23</v>
      </c>
      <c r="M4" s="106"/>
      <c r="N4" s="106"/>
      <c r="O4" s="106"/>
      <c r="P4" s="1"/>
      <c r="Q4" s="1"/>
      <c r="R4" s="1"/>
      <c r="S4" s="1"/>
      <c r="T4" s="1"/>
      <c r="U4" s="1"/>
      <c r="V4" s="1"/>
      <c r="W4" s="1"/>
      <c r="X4" s="1"/>
      <c r="Y4" s="1"/>
      <c r="Z4" s="1"/>
    </row>
    <row r="5" spans="1:26" ht="29.25" customHeight="1" thickTop="1" thickBot="1">
      <c r="A5" s="1"/>
      <c r="B5" s="47" t="s">
        <v>58</v>
      </c>
      <c r="C5" s="48" t="s">
        <v>59</v>
      </c>
      <c r="D5" s="48" t="s">
        <v>24</v>
      </c>
      <c r="E5" s="49" t="s">
        <v>61</v>
      </c>
      <c r="F5" s="48" t="s">
        <v>24</v>
      </c>
      <c r="G5" s="49" t="s">
        <v>61</v>
      </c>
      <c r="H5" s="48" t="s">
        <v>24</v>
      </c>
      <c r="I5" s="49" t="s">
        <v>61</v>
      </c>
      <c r="J5" s="48" t="s">
        <v>24</v>
      </c>
      <c r="K5" s="50" t="s">
        <v>61</v>
      </c>
      <c r="L5" s="51" t="s">
        <v>56</v>
      </c>
      <c r="M5" s="52" t="s">
        <v>54</v>
      </c>
      <c r="N5" s="53" t="s">
        <v>55</v>
      </c>
      <c r="O5" s="54" t="s">
        <v>53</v>
      </c>
      <c r="P5" s="55" t="s">
        <v>25</v>
      </c>
      <c r="Q5" s="1"/>
      <c r="R5" s="1"/>
      <c r="S5" s="1"/>
      <c r="T5" s="1"/>
      <c r="U5" s="1"/>
      <c r="V5" s="1"/>
      <c r="W5" s="1"/>
      <c r="X5" s="1"/>
      <c r="Y5" s="1"/>
      <c r="Z5" s="1"/>
    </row>
    <row r="6" spans="1:26" s="94" customFormat="1" ht="44.4" thickTop="1" thickBot="1">
      <c r="A6" s="98" t="s">
        <v>33</v>
      </c>
      <c r="B6" s="86">
        <v>44109</v>
      </c>
      <c r="C6" s="87">
        <f>WEEKNUM(B6)</f>
        <v>41</v>
      </c>
      <c r="D6" s="88">
        <v>100</v>
      </c>
      <c r="E6" s="89">
        <v>1</v>
      </c>
      <c r="F6" s="88">
        <v>100</v>
      </c>
      <c r="G6" s="89">
        <v>1</v>
      </c>
      <c r="H6" s="88">
        <v>100</v>
      </c>
      <c r="I6" s="89">
        <v>1</v>
      </c>
      <c r="J6" s="88">
        <v>100</v>
      </c>
      <c r="K6" s="90">
        <v>1</v>
      </c>
      <c r="L6" s="90"/>
      <c r="M6" s="90"/>
      <c r="N6" s="91"/>
      <c r="O6" s="91"/>
      <c r="P6" s="92"/>
      <c r="Q6" s="93"/>
      <c r="R6" s="93"/>
      <c r="S6" s="93"/>
      <c r="T6" s="93"/>
      <c r="U6" s="93"/>
      <c r="V6" s="93"/>
      <c r="W6" s="93"/>
      <c r="X6" s="93"/>
      <c r="Y6" s="93"/>
      <c r="Z6" s="93"/>
    </row>
    <row r="7" spans="1:26" ht="14.4">
      <c r="A7" s="1"/>
      <c r="B7" s="58">
        <f ca="1">IF(TODAY()&gt;=B6+7,B6+7,NA())</f>
        <v>44116</v>
      </c>
      <c r="C7" s="59">
        <f ca="1">IF(TODAY()&gt;=$B7,WEEKNUM(B7),NA())</f>
        <v>42</v>
      </c>
      <c r="D7" s="60">
        <f ca="1">IF(ISNUMBER($C7),D6+_xlfn.SINGLE(_xlfn.IFS(OR(ISBLANK(E6),E6=0,E6=1),0,AND(E6&lt;=Personalizacion!$E$10,E6&gt;=Personalizacion!$C$10),Personalizacion!$P$5,E6&gt;=Personalizacion!$C$11,Personalizacion!$P$5*2)),NA())</f>
        <v>100</v>
      </c>
      <c r="E7" s="56"/>
      <c r="F7" s="60">
        <f ca="1">IF(ISNUMBER($C7),F6+_xlfn.SINGLE(_xlfn.IFS(OR(ISBLANK(G6),G6=0,G6=1),0,AND(G6&lt;=Personalizacion!$E$10,G6&gt;=Personalizacion!$C$10),Personalizacion!$P$5,G6&gt;=Personalizacion!$C$11,Personalizacion!$P$5*2)),NA())</f>
        <v>100</v>
      </c>
      <c r="G7" s="56"/>
      <c r="H7" s="60">
        <f ca="1">IF(ISNUMBER($C7),H6+_xlfn.SINGLE(_xlfn.IFS(OR(ISBLANK(I6),I6=0,I6=1),0,AND(I6&lt;=Personalizacion!$E$10,I6&gt;=Personalizacion!$C$10),Personalizacion!$P$5,I6&gt;=Personalizacion!$C$11,Personalizacion!$P$5*2)),NA())</f>
        <v>100</v>
      </c>
      <c r="I7" s="56"/>
      <c r="J7" s="60">
        <f ca="1">IF(ISNUMBER($C7),J6+_xlfn.SINGLE(_xlfn.IFS(OR(ISBLANK(K6),K6=0,K6=1),0,AND(K6&lt;=Personalizacion!$E$10,K6&gt;=Personalizacion!$C$10),Personalizacion!$P$5,K6&gt;=Personalizacion!$C$11,Personalizacion!$P$5*2)),NA())</f>
        <v>100</v>
      </c>
      <c r="K7" s="57"/>
      <c r="L7" s="57"/>
      <c r="M7" s="57"/>
      <c r="N7" s="61"/>
      <c r="O7" s="62"/>
      <c r="P7" s="61"/>
      <c r="Q7" s="1"/>
      <c r="R7" s="1"/>
      <c r="S7" s="1"/>
      <c r="T7" s="1"/>
      <c r="U7" s="1"/>
      <c r="V7" s="1"/>
      <c r="W7" s="1"/>
      <c r="X7" s="1"/>
      <c r="Y7" s="1"/>
      <c r="Z7" s="1"/>
    </row>
    <row r="8" spans="1:26" ht="14.4">
      <c r="A8" s="1"/>
      <c r="B8" s="58">
        <f t="shared" ref="B8:B47" ca="1" si="0">IF(TODAY()&gt;=B7+7,B7+7,NA())</f>
        <v>44123</v>
      </c>
      <c r="C8" s="59">
        <f t="shared" ref="C8:C47" ca="1" si="1">IF(TODAY()&gt;=$B8,WEEKNUM(B8),NA())</f>
        <v>43</v>
      </c>
      <c r="D8" s="60">
        <f ca="1">IF(ISNUMBER($C8),D7+_xlfn.SINGLE(_xlfn.IFS(OR(ISBLANK(E7),E7=0,E7=1),0,AND(E7&lt;=Personalizacion!$E$10,E7&gt;=Personalizacion!$C$10),Personalizacion!$P$5,E7&gt;=Personalizacion!$C$11,Personalizacion!$P$5*2)),NA())</f>
        <v>100</v>
      </c>
      <c r="E8" s="56"/>
      <c r="F8" s="60">
        <f ca="1">IF(ISNUMBER($C8),F7+_xlfn.SINGLE(_xlfn.IFS(OR(ISBLANK(G7),G7=0,G7=1),0,AND(G7&lt;=Personalizacion!$E$10,G7&gt;=Personalizacion!$C$10),Personalizacion!$P$5,G7&gt;=Personalizacion!$C$11,Personalizacion!$P$5*2)),NA())</f>
        <v>100</v>
      </c>
      <c r="G8" s="56"/>
      <c r="H8" s="60">
        <f ca="1">IF(ISNUMBER($C8),H7+_xlfn.SINGLE(_xlfn.IFS(OR(ISBLANK(I7),I7=0,I7=1),0,AND(I7&lt;=Personalizacion!$E$10,I7&gt;=Personalizacion!$C$10),Personalizacion!$P$5,I7&gt;=Personalizacion!$C$11,Personalizacion!$P$5*2)),NA())</f>
        <v>100</v>
      </c>
      <c r="I8" s="56"/>
      <c r="J8" s="60">
        <f ca="1">IF(ISNUMBER($C8),J7+_xlfn.SINGLE(_xlfn.IFS(OR(ISBLANK(K7),K7=0,K7=1),0,AND(K7&lt;=Personalizacion!$E$10,K7&gt;=Personalizacion!$C$10),Personalizacion!$P$5,K7&gt;=Personalizacion!$C$11,Personalizacion!$P$5*2)),NA())</f>
        <v>100</v>
      </c>
      <c r="K8" s="57"/>
      <c r="L8" s="63"/>
      <c r="M8" s="63"/>
      <c r="N8" s="64"/>
      <c r="O8" s="64"/>
      <c r="P8" s="64"/>
      <c r="Q8" s="1"/>
      <c r="R8" s="1"/>
      <c r="S8" s="1"/>
      <c r="T8" s="1"/>
      <c r="U8" s="1"/>
      <c r="V8" s="1"/>
      <c r="W8" s="1"/>
      <c r="X8" s="1"/>
      <c r="Y8" s="1"/>
      <c r="Z8" s="1"/>
    </row>
    <row r="9" spans="1:26" ht="14.4">
      <c r="A9" s="1"/>
      <c r="B9" s="58">
        <f t="shared" ca="1" si="0"/>
        <v>44130</v>
      </c>
      <c r="C9" s="59">
        <f t="shared" ca="1" si="1"/>
        <v>44</v>
      </c>
      <c r="D9" s="60">
        <f ca="1">IF(ISNUMBER($C9),D8+_xlfn.SINGLE(_xlfn.IFS(OR(ISBLANK(E8),E8=0,E8=1),0,AND(E8&lt;=Personalizacion!$E$10,E8&gt;=Personalizacion!$C$10),Personalizacion!$P$5,E8&gt;=Personalizacion!$C$11,Personalizacion!$P$5*2)),NA())</f>
        <v>100</v>
      </c>
      <c r="E9" s="56"/>
      <c r="F9" s="60">
        <f ca="1">IF(ISNUMBER($C9),F8+_xlfn.SINGLE(_xlfn.IFS(OR(ISBLANK(G8),G8=0,G8=1),0,AND(G8&lt;=Personalizacion!$E$10,G8&gt;=Personalizacion!$C$10),Personalizacion!$P$5,G8&gt;=Personalizacion!$C$11,Personalizacion!$P$5*2)),NA())</f>
        <v>100</v>
      </c>
      <c r="G9" s="56"/>
      <c r="H9" s="60">
        <f ca="1">IF(ISNUMBER($C9),H8+_xlfn.SINGLE(_xlfn.IFS(OR(ISBLANK(I8),I8=0,I8=1),0,AND(I8&lt;=Personalizacion!$E$10,I8&gt;=Personalizacion!$C$10),Personalizacion!$P$5,I8&gt;=Personalizacion!$C$11,Personalizacion!$P$5*2)),NA())</f>
        <v>100</v>
      </c>
      <c r="I9" s="56"/>
      <c r="J9" s="60">
        <f ca="1">IF(ISNUMBER($C9),J8+_xlfn.SINGLE(_xlfn.IFS(OR(ISBLANK(K8),K8=0,K8=1),0,AND(K8&lt;=Personalizacion!$E$10,K8&gt;=Personalizacion!$C$10),Personalizacion!$P$5,K8&gt;=Personalizacion!$C$11,Personalizacion!$P$5*2)),NA())</f>
        <v>100</v>
      </c>
      <c r="K9" s="57"/>
      <c r="L9" s="63"/>
      <c r="M9" s="63"/>
      <c r="N9" s="64"/>
      <c r="O9" s="64"/>
      <c r="P9" s="62"/>
      <c r="Q9" s="1"/>
      <c r="R9" s="1"/>
      <c r="S9" s="1"/>
      <c r="T9" s="1"/>
      <c r="U9" s="1"/>
      <c r="V9" s="1"/>
      <c r="W9" s="1"/>
      <c r="X9" s="1"/>
      <c r="Y9" s="1"/>
      <c r="Z9" s="1"/>
    </row>
    <row r="10" spans="1:26" ht="14.4">
      <c r="A10" s="1"/>
      <c r="B10" s="58">
        <f t="shared" ca="1" si="0"/>
        <v>44137</v>
      </c>
      <c r="C10" s="59">
        <f t="shared" ca="1" si="1"/>
        <v>45</v>
      </c>
      <c r="D10" s="60">
        <f ca="1">IF(ISNUMBER($C10),D9+_xlfn.SINGLE(_xlfn.IFS(OR(ISBLANK(E9),E9=0,E9=1),0,AND(E9&lt;=Personalizacion!$E$10,E9&gt;=Personalizacion!$C$10),Personalizacion!$P$5,E9&gt;=Personalizacion!$C$11,Personalizacion!$P$5*2)),NA())</f>
        <v>100</v>
      </c>
      <c r="E10" s="56"/>
      <c r="F10" s="60">
        <f ca="1">IF(ISNUMBER($C10),F9+_xlfn.SINGLE(_xlfn.IFS(OR(ISBLANK(G9),G9=0,G9=1),0,AND(G9&lt;=Personalizacion!$E$10,G9&gt;=Personalizacion!$C$10),Personalizacion!$P$5,G9&gt;=Personalizacion!$C$11,Personalizacion!$P$5*2)),NA())</f>
        <v>100</v>
      </c>
      <c r="G10" s="56"/>
      <c r="H10" s="60">
        <f ca="1">IF(ISNUMBER($C10),H9+_xlfn.SINGLE(_xlfn.IFS(OR(ISBLANK(I9),I9=0,I9=1),0,AND(I9&lt;=Personalizacion!$E$10,I9&gt;=Personalizacion!$C$10),Personalizacion!$P$5,I9&gt;=Personalizacion!$C$11,Personalizacion!$P$5*2)),NA())</f>
        <v>100</v>
      </c>
      <c r="I10" s="56"/>
      <c r="J10" s="60">
        <f ca="1">IF(ISNUMBER($C10),J9+_xlfn.SINGLE(_xlfn.IFS(OR(ISBLANK(K9),K9=0,K9=1),0,AND(K9&lt;=Personalizacion!$E$10,K9&gt;=Personalizacion!$C$10),Personalizacion!$P$5,K9&gt;=Personalizacion!$C$11,Personalizacion!$P$5*2)),NA())</f>
        <v>100</v>
      </c>
      <c r="K10" s="57"/>
      <c r="L10" s="63"/>
      <c r="M10" s="63"/>
      <c r="N10" s="64"/>
      <c r="O10" s="64"/>
      <c r="P10" s="62"/>
      <c r="Q10" s="1"/>
      <c r="R10" s="1"/>
      <c r="S10" s="1"/>
      <c r="T10" s="1"/>
      <c r="U10" s="1"/>
      <c r="V10" s="1"/>
      <c r="W10" s="1"/>
      <c r="X10" s="1"/>
      <c r="Y10" s="1"/>
      <c r="Z10" s="1"/>
    </row>
    <row r="11" spans="1:26" ht="14.4">
      <c r="A11" s="1"/>
      <c r="B11" s="58">
        <f t="shared" ca="1" si="0"/>
        <v>44144</v>
      </c>
      <c r="C11" s="59">
        <f t="shared" ca="1" si="1"/>
        <v>46</v>
      </c>
      <c r="D11" s="60">
        <f ca="1">IF(ISNUMBER($C11),D10+_xlfn.SINGLE(_xlfn.IFS(OR(ISBLANK(E10),E10=0,E10=1),0,AND(E10&lt;=Personalizacion!$E$10,E10&gt;=Personalizacion!$C$10),Personalizacion!$P$5,E10&gt;=Personalizacion!$C$11,Personalizacion!$P$5*2)),NA())</f>
        <v>100</v>
      </c>
      <c r="E11" s="56"/>
      <c r="F11" s="60">
        <f ca="1">IF(ISNUMBER($C11),F10+_xlfn.SINGLE(_xlfn.IFS(OR(ISBLANK(G10),G10=0,G10=1),0,AND(G10&lt;=Personalizacion!$E$10,G10&gt;=Personalizacion!$C$10),Personalizacion!$P$5,G10&gt;=Personalizacion!$C$11,Personalizacion!$P$5*2)),NA())</f>
        <v>100</v>
      </c>
      <c r="G11" s="56"/>
      <c r="H11" s="60">
        <f ca="1">IF(ISNUMBER($C11),H10+_xlfn.SINGLE(_xlfn.IFS(OR(ISBLANK(I10),I10=0,I10=1),0,AND(I10&lt;=Personalizacion!$E$10,I10&gt;=Personalizacion!$C$10),Personalizacion!$P$5,I10&gt;=Personalizacion!$C$11,Personalizacion!$P$5*2)),NA())</f>
        <v>100</v>
      </c>
      <c r="I11" s="56"/>
      <c r="J11" s="60">
        <f ca="1">IF(ISNUMBER($C11),J10+_xlfn.SINGLE(_xlfn.IFS(OR(ISBLANK(K10),K10=0,K10=1),0,AND(K10&lt;=Personalizacion!$E$10,K10&gt;=Personalizacion!$C$10),Personalizacion!$P$5,K10&gt;=Personalizacion!$C$11,Personalizacion!$P$5*2)),NA())</f>
        <v>100</v>
      </c>
      <c r="K11" s="57"/>
      <c r="L11" s="63"/>
      <c r="M11" s="63"/>
      <c r="N11" s="64"/>
      <c r="O11" s="64"/>
      <c r="P11" s="62"/>
      <c r="Q11" s="1"/>
      <c r="R11" s="1"/>
      <c r="S11" s="1"/>
      <c r="T11" s="1"/>
      <c r="U11" s="1"/>
      <c r="V11" s="1"/>
      <c r="W11" s="1"/>
      <c r="X11" s="1"/>
      <c r="Y11" s="1"/>
      <c r="Z11" s="1"/>
    </row>
    <row r="12" spans="1:26" ht="14.4">
      <c r="A12" s="1"/>
      <c r="B12" s="58">
        <f t="shared" ca="1" si="0"/>
        <v>44151</v>
      </c>
      <c r="C12" s="59">
        <f t="shared" ca="1" si="1"/>
        <v>47</v>
      </c>
      <c r="D12" s="60">
        <f ca="1">IF(ISNUMBER($C12),D11+_xlfn.SINGLE(_xlfn.IFS(OR(ISBLANK(E11),E11=0,E11=1),0,AND(E11&lt;=Personalizacion!$E$10,E11&gt;=Personalizacion!$C$10),Personalizacion!$P$5,E11&gt;=Personalizacion!$C$11,Personalizacion!$P$5*2)),NA())</f>
        <v>100</v>
      </c>
      <c r="E12" s="56"/>
      <c r="F12" s="60">
        <f ca="1">IF(ISNUMBER($C12),F11+_xlfn.SINGLE(_xlfn.IFS(OR(ISBLANK(G11),G11=0,G11=1),0,AND(G11&lt;=Personalizacion!$E$10,G11&gt;=Personalizacion!$C$10),Personalizacion!$P$5,G11&gt;=Personalizacion!$C$11,Personalizacion!$P$5*2)),NA())</f>
        <v>100</v>
      </c>
      <c r="G12" s="56"/>
      <c r="H12" s="60">
        <f ca="1">IF(ISNUMBER($C12),H11+_xlfn.SINGLE(_xlfn.IFS(OR(ISBLANK(I11),I11=0,I11=1),0,AND(I11&lt;=Personalizacion!$E$10,I11&gt;=Personalizacion!$C$10),Personalizacion!$P$5,I11&gt;=Personalizacion!$C$11,Personalizacion!$P$5*2)),NA())</f>
        <v>100</v>
      </c>
      <c r="I12" s="56"/>
      <c r="J12" s="60">
        <f ca="1">IF(ISNUMBER($C12),J11+_xlfn.SINGLE(_xlfn.IFS(OR(ISBLANK(K11),K11=0,K11=1),0,AND(K11&lt;=Personalizacion!$E$10,K11&gt;=Personalizacion!$C$10),Personalizacion!$P$5,K11&gt;=Personalizacion!$C$11,Personalizacion!$P$5*2)),NA())</f>
        <v>100</v>
      </c>
      <c r="K12" s="57"/>
      <c r="L12" s="65"/>
      <c r="M12" s="65"/>
      <c r="N12" s="66"/>
      <c r="O12" s="64"/>
      <c r="P12" s="67" t="s">
        <v>60</v>
      </c>
      <c r="Q12" s="13"/>
      <c r="R12" s="1"/>
      <c r="S12" s="1"/>
      <c r="T12" s="1"/>
      <c r="U12" s="1"/>
      <c r="V12" s="1"/>
      <c r="W12" s="1"/>
      <c r="X12" s="1"/>
      <c r="Y12" s="1"/>
      <c r="Z12" s="1"/>
    </row>
    <row r="13" spans="1:26" ht="14.4">
      <c r="A13" s="1"/>
      <c r="B13" s="58">
        <f t="shared" ca="1" si="0"/>
        <v>44158</v>
      </c>
      <c r="C13" s="59">
        <f t="shared" ca="1" si="1"/>
        <v>48</v>
      </c>
      <c r="D13" s="60">
        <f ca="1">IF(ISNUMBER($C13),D12+_xlfn.SINGLE(_xlfn.IFS(OR(ISBLANK(E12),E12=0,E12=1),0,AND(E12&lt;=Personalizacion!$E$10,E12&gt;=Personalizacion!$C$10),Personalizacion!$P$5,E12&gt;=Personalizacion!$C$11,Personalizacion!$P$5*2)),NA())</f>
        <v>100</v>
      </c>
      <c r="E13" s="56"/>
      <c r="F13" s="60">
        <f ca="1">IF(ISNUMBER($C13),F12+_xlfn.SINGLE(_xlfn.IFS(OR(ISBLANK(G12),G12=0,G12=1),0,AND(G12&lt;=Personalizacion!$E$10,G12&gt;=Personalizacion!$C$10),Personalizacion!$P$5,G12&gt;=Personalizacion!$C$11,Personalizacion!$P$5*2)),NA())</f>
        <v>100</v>
      </c>
      <c r="G13" s="56"/>
      <c r="H13" s="60">
        <f ca="1">IF(ISNUMBER($C13),H12+_xlfn.SINGLE(_xlfn.IFS(OR(ISBLANK(I12),I12=0,I12=1),0,AND(I12&lt;=Personalizacion!$E$10,I12&gt;=Personalizacion!$C$10),Personalizacion!$P$5,I12&gt;=Personalizacion!$C$11,Personalizacion!$P$5*2)),NA())</f>
        <v>100</v>
      </c>
      <c r="I13" s="56"/>
      <c r="J13" s="60">
        <f ca="1">IF(ISNUMBER($C13),J12+_xlfn.SINGLE(_xlfn.IFS(OR(ISBLANK(K12),K12=0,K12=1),0,AND(K12&lt;=Personalizacion!$E$10,K12&gt;=Personalizacion!$C$10),Personalizacion!$P$5,K12&gt;=Personalizacion!$C$11,Personalizacion!$P$5*2)),NA())</f>
        <v>100</v>
      </c>
      <c r="K13" s="57"/>
      <c r="L13" s="63"/>
      <c r="M13" s="63"/>
      <c r="N13" s="64"/>
      <c r="O13" s="64"/>
      <c r="P13" s="62"/>
      <c r="Q13" s="1"/>
      <c r="R13" s="1"/>
      <c r="S13" s="1"/>
      <c r="T13" s="1"/>
      <c r="U13" s="1"/>
      <c r="V13" s="1"/>
      <c r="W13" s="1"/>
      <c r="X13" s="1"/>
      <c r="Y13" s="1"/>
      <c r="Z13" s="1"/>
    </row>
    <row r="14" spans="1:26" ht="14.4">
      <c r="A14" s="1"/>
      <c r="B14" s="58">
        <f t="shared" ca="1" si="0"/>
        <v>44165</v>
      </c>
      <c r="C14" s="59">
        <f t="shared" ca="1" si="1"/>
        <v>49</v>
      </c>
      <c r="D14" s="60">
        <f ca="1">IF(ISNUMBER($C14),D13+_xlfn.SINGLE(_xlfn.IFS(OR(ISBLANK(E13),E13=0,E13=1),0,AND(E13&lt;=Personalizacion!$E$10,E13&gt;=Personalizacion!$C$10),Personalizacion!$P$5,E13&gt;=Personalizacion!$C$11,Personalizacion!$P$5*2)),NA())</f>
        <v>100</v>
      </c>
      <c r="E14" s="56"/>
      <c r="F14" s="60">
        <f ca="1">IF(ISNUMBER($C14),F13+_xlfn.SINGLE(_xlfn.IFS(OR(ISBLANK(G13),G13=0,G13=1),0,AND(G13&lt;=Personalizacion!$E$10,G13&gt;=Personalizacion!$C$10),Personalizacion!$P$5,G13&gt;=Personalizacion!$C$11,Personalizacion!$P$5*2)),NA())</f>
        <v>100</v>
      </c>
      <c r="G14" s="56"/>
      <c r="H14" s="60">
        <f ca="1">IF(ISNUMBER($C14),H13+_xlfn.SINGLE(_xlfn.IFS(OR(ISBLANK(I13),I13=0,I13=1),0,AND(I13&lt;=Personalizacion!$E$10,I13&gt;=Personalizacion!$C$10),Personalizacion!$P$5,I13&gt;=Personalizacion!$C$11,Personalizacion!$P$5*2)),NA())</f>
        <v>100</v>
      </c>
      <c r="I14" s="56"/>
      <c r="J14" s="60">
        <f ca="1">IF(ISNUMBER($C14),J13+_xlfn.SINGLE(_xlfn.IFS(OR(ISBLANK(K13),K13=0,K13=1),0,AND(K13&lt;=Personalizacion!$E$10,K13&gt;=Personalizacion!$C$10),Personalizacion!$P$5,K13&gt;=Personalizacion!$C$11,Personalizacion!$P$5*2)),NA())</f>
        <v>100</v>
      </c>
      <c r="K14" s="57"/>
      <c r="L14" s="63"/>
      <c r="M14" s="63"/>
      <c r="N14" s="64"/>
      <c r="O14" s="64"/>
      <c r="P14" s="62"/>
      <c r="Q14" s="1"/>
      <c r="R14" s="1"/>
      <c r="S14" s="1"/>
      <c r="T14" s="1"/>
      <c r="U14" s="1"/>
      <c r="V14" s="1"/>
      <c r="W14" s="1"/>
      <c r="X14" s="1"/>
      <c r="Y14" s="1"/>
      <c r="Z14" s="1"/>
    </row>
    <row r="15" spans="1:26" ht="14.4">
      <c r="A15" s="1"/>
      <c r="B15" s="58" t="e">
        <f t="shared" ca="1" si="0"/>
        <v>#N/A</v>
      </c>
      <c r="C15" s="59" t="e">
        <f t="shared" ca="1" si="1"/>
        <v>#N/A</v>
      </c>
      <c r="D15" s="60" t="e">
        <f ca="1">IF(ISNUMBER($C15),D14+_xlfn.SINGLE(_xlfn.IFS(OR(ISBLANK(E14),E14=0,E14=1),0,AND(E14&lt;=Personalizacion!$E$10,E14&gt;=Personalizacion!$C$10),Personalizacion!$P$5,E14&gt;=Personalizacion!$C$11,Personalizacion!$P$5*2)),NA())</f>
        <v>#N/A</v>
      </c>
      <c r="E15" s="56"/>
      <c r="F15" s="60" t="e">
        <f ca="1">IF(ISNUMBER($C15),F14+_xlfn.SINGLE(_xlfn.IFS(OR(ISBLANK(G14),G14=0,G14=1),0,AND(G14&lt;=Personalizacion!$E$10,G14&gt;=Personalizacion!$C$10),Personalizacion!$P$5,G14&gt;=Personalizacion!$C$11,Personalizacion!$P$5*2)),NA())</f>
        <v>#N/A</v>
      </c>
      <c r="G15" s="56"/>
      <c r="H15" s="60" t="e">
        <f ca="1">IF(ISNUMBER($C15),H14+_xlfn.SINGLE(_xlfn.IFS(OR(ISBLANK(I14),I14=0,I14=1),0,AND(I14&lt;=Personalizacion!$E$10,I14&gt;=Personalizacion!$C$10),Personalizacion!$P$5,I14&gt;=Personalizacion!$C$11,Personalizacion!$P$5*2)),NA())</f>
        <v>#N/A</v>
      </c>
      <c r="I15" s="56"/>
      <c r="J15" s="60" t="e">
        <f ca="1">IF(ISNUMBER($C15),J14+_xlfn.SINGLE(_xlfn.IFS(OR(ISBLANK(K14),K14=0,K14=1),0,AND(K14&lt;=Personalizacion!$E$10,K14&gt;=Personalizacion!$C$10),Personalizacion!$P$5,K14&gt;=Personalizacion!$C$11,Personalizacion!$P$5*2)),NA())</f>
        <v>#N/A</v>
      </c>
      <c r="K15" s="57"/>
      <c r="L15" s="63"/>
      <c r="M15" s="57"/>
      <c r="N15" s="64"/>
      <c r="O15" s="68"/>
      <c r="P15" s="62"/>
      <c r="Q15" s="1"/>
      <c r="R15" s="1"/>
      <c r="S15" s="1"/>
      <c r="T15" s="1"/>
      <c r="U15" s="1"/>
      <c r="V15" s="1"/>
      <c r="W15" s="1"/>
      <c r="X15" s="1"/>
      <c r="Y15" s="1"/>
      <c r="Z15" s="1"/>
    </row>
    <row r="16" spans="1:26" ht="14.4">
      <c r="A16" s="1"/>
      <c r="B16" s="58" t="e">
        <f t="shared" ca="1" si="0"/>
        <v>#N/A</v>
      </c>
      <c r="C16" s="59" t="e">
        <f t="shared" ca="1" si="1"/>
        <v>#N/A</v>
      </c>
      <c r="D16" s="60" t="e">
        <f ca="1">IF(ISNUMBER($C16),D15+_xlfn.SINGLE(_xlfn.IFS(OR(ISBLANK(E15),E15=0,E15=1),0,AND(E15&lt;=Personalizacion!$E$10,E15&gt;=Personalizacion!$C$10),Personalizacion!$P$5,E15&gt;=Personalizacion!$C$11,Personalizacion!$P$5*2)),NA())</f>
        <v>#N/A</v>
      </c>
      <c r="E16" s="56"/>
      <c r="F16" s="60" t="e">
        <f ca="1">IF(ISNUMBER($C16),F15+_xlfn.SINGLE(_xlfn.IFS(OR(ISBLANK(G15),G15=0,G15=1),0,AND(G15&lt;=Personalizacion!$E$10,G15&gt;=Personalizacion!$C$10),Personalizacion!$P$5,G15&gt;=Personalizacion!$C$11,Personalizacion!$P$5*2)),NA())</f>
        <v>#N/A</v>
      </c>
      <c r="G16" s="56"/>
      <c r="H16" s="60" t="e">
        <f ca="1">IF(ISNUMBER($C16),H15+_xlfn.SINGLE(_xlfn.IFS(OR(ISBLANK(I15),I15=0,I15=1),0,AND(I15&lt;=Personalizacion!$E$10,I15&gt;=Personalizacion!$C$10),Personalizacion!$P$5,I15&gt;=Personalizacion!$C$11,Personalizacion!$P$5*2)),NA())</f>
        <v>#N/A</v>
      </c>
      <c r="I16" s="56"/>
      <c r="J16" s="60" t="e">
        <f ca="1">IF(ISNUMBER($C16),J15+_xlfn.SINGLE(_xlfn.IFS(OR(ISBLANK(K15),K15=0,K15=1),0,AND(K15&lt;=Personalizacion!$E$10,K15&gt;=Personalizacion!$C$10),Personalizacion!$P$5,K15&gt;=Personalizacion!$C$11,Personalizacion!$P$5*2)),NA())</f>
        <v>#N/A</v>
      </c>
      <c r="K16" s="57"/>
      <c r="L16" s="57"/>
      <c r="M16" s="57"/>
      <c r="N16" s="68"/>
      <c r="O16" s="68"/>
      <c r="P16" s="68"/>
      <c r="Q16" s="1"/>
      <c r="R16" s="1"/>
      <c r="S16" s="1"/>
      <c r="T16" s="1"/>
      <c r="U16" s="1"/>
      <c r="V16" s="1"/>
      <c r="W16" s="1"/>
      <c r="X16" s="1"/>
      <c r="Y16" s="1"/>
      <c r="Z16" s="1"/>
    </row>
    <row r="17" spans="1:26" ht="14.4">
      <c r="A17" s="1"/>
      <c r="B17" s="58" t="e">
        <f t="shared" ca="1" si="0"/>
        <v>#N/A</v>
      </c>
      <c r="C17" s="59" t="e">
        <f t="shared" ca="1" si="1"/>
        <v>#N/A</v>
      </c>
      <c r="D17" s="60" t="e">
        <f ca="1">IF(ISNUMBER($C17),D16+_xlfn.SINGLE(_xlfn.IFS(OR(ISBLANK(E16),E16=0,E16=1),0,AND(E16&lt;=Personalizacion!$E$10,E16&gt;=Personalizacion!$C$10),Personalizacion!$P$5,E16&gt;=Personalizacion!$C$11,Personalizacion!$P$5*2)),NA())</f>
        <v>#N/A</v>
      </c>
      <c r="E17" s="56"/>
      <c r="F17" s="60" t="e">
        <f ca="1">IF(ISNUMBER($C17),F16+_xlfn.SINGLE(_xlfn.IFS(OR(ISBLANK(G16),G16=0,G16=1),0,AND(G16&lt;=Personalizacion!$E$10,G16&gt;=Personalizacion!$C$10),Personalizacion!$P$5,G16&gt;=Personalizacion!$C$11,Personalizacion!$P$5*2)),NA())</f>
        <v>#N/A</v>
      </c>
      <c r="G17" s="56"/>
      <c r="H17" s="60" t="e">
        <f ca="1">IF(ISNUMBER($C17),H16+_xlfn.SINGLE(_xlfn.IFS(OR(ISBLANK(I16),I16=0,I16=1),0,AND(I16&lt;=Personalizacion!$E$10,I16&gt;=Personalizacion!$C$10),Personalizacion!$P$5,I16&gt;=Personalizacion!$C$11,Personalizacion!$P$5*2)),NA())</f>
        <v>#N/A</v>
      </c>
      <c r="I17" s="56"/>
      <c r="J17" s="60" t="e">
        <f ca="1">IF(ISNUMBER($C17),J16+_xlfn.SINGLE(_xlfn.IFS(OR(ISBLANK(K16),K16=0,K16=1),0,AND(K16&lt;=Personalizacion!$E$10,K16&gt;=Personalizacion!$C$10),Personalizacion!$P$5,K16&gt;=Personalizacion!$C$11,Personalizacion!$P$5*2)),NA())</f>
        <v>#N/A</v>
      </c>
      <c r="K17" s="57"/>
      <c r="L17" s="57"/>
      <c r="M17" s="57"/>
      <c r="N17" s="68"/>
      <c r="O17" s="64"/>
      <c r="P17" s="68"/>
      <c r="Q17" s="1"/>
      <c r="R17" s="1"/>
      <c r="S17" s="1"/>
      <c r="T17" s="1"/>
      <c r="U17" s="1"/>
      <c r="V17" s="1"/>
      <c r="W17" s="1"/>
      <c r="X17" s="1"/>
      <c r="Y17" s="1"/>
      <c r="Z17" s="1"/>
    </row>
    <row r="18" spans="1:26" ht="14.4">
      <c r="A18" s="1"/>
      <c r="B18" s="58" t="e">
        <f t="shared" ca="1" si="0"/>
        <v>#N/A</v>
      </c>
      <c r="C18" s="59" t="e">
        <f t="shared" ca="1" si="1"/>
        <v>#N/A</v>
      </c>
      <c r="D18" s="60" t="e">
        <f ca="1">IF(ISNUMBER($C18),D17+_xlfn.SINGLE(_xlfn.IFS(OR(ISBLANK(E17),E17=0,E17=1),0,AND(E17&lt;=Personalizacion!$E$10,E17&gt;=Personalizacion!$C$10),Personalizacion!$P$5,E17&gt;=Personalizacion!$C$11,Personalizacion!$P$5*2)),NA())</f>
        <v>#N/A</v>
      </c>
      <c r="E18" s="56"/>
      <c r="F18" s="60" t="e">
        <f ca="1">IF(ISNUMBER($C18),F17+_xlfn.SINGLE(_xlfn.IFS(OR(ISBLANK(G17),G17=0,G17=1),0,AND(G17&lt;=Personalizacion!$E$10,G17&gt;=Personalizacion!$C$10),Personalizacion!$P$5,G17&gt;=Personalizacion!$C$11,Personalizacion!$P$5*2)),NA())</f>
        <v>#N/A</v>
      </c>
      <c r="G18" s="56"/>
      <c r="H18" s="60" t="e">
        <f ca="1">IF(ISNUMBER($C18),H17+_xlfn.SINGLE(_xlfn.IFS(OR(ISBLANK(I17),I17=0,I17=1),0,AND(I17&lt;=Personalizacion!$E$10,I17&gt;=Personalizacion!$C$10),Personalizacion!$P$5,I17&gt;=Personalizacion!$C$11,Personalizacion!$P$5*2)),NA())</f>
        <v>#N/A</v>
      </c>
      <c r="I18" s="56"/>
      <c r="J18" s="60" t="e">
        <f ca="1">IF(ISNUMBER($C18),J17+_xlfn.SINGLE(_xlfn.IFS(OR(ISBLANK(K17),K17=0,K17=1),0,AND(K17&lt;=Personalizacion!$E$10,K17&gt;=Personalizacion!$C$10),Personalizacion!$P$5,K17&gt;=Personalizacion!$C$11,Personalizacion!$P$5*2)),NA())</f>
        <v>#N/A</v>
      </c>
      <c r="K18" s="57"/>
      <c r="L18" s="63"/>
      <c r="M18" s="63"/>
      <c r="N18" s="64"/>
      <c r="O18" s="64"/>
      <c r="P18" s="64"/>
      <c r="Q18" s="1"/>
      <c r="R18" s="1"/>
      <c r="S18" s="1"/>
      <c r="T18" s="1"/>
      <c r="U18" s="1"/>
      <c r="V18" s="1"/>
      <c r="W18" s="1"/>
      <c r="X18" s="1"/>
      <c r="Y18" s="1"/>
      <c r="Z18" s="1"/>
    </row>
    <row r="19" spans="1:26" ht="14.4">
      <c r="A19" s="1"/>
      <c r="B19" s="58" t="e">
        <f t="shared" ca="1" si="0"/>
        <v>#N/A</v>
      </c>
      <c r="C19" s="59" t="e">
        <f t="shared" ca="1" si="1"/>
        <v>#N/A</v>
      </c>
      <c r="D19" s="60" t="e">
        <f ca="1">IF(ISNUMBER($C19),D18+_xlfn.SINGLE(_xlfn.IFS(OR(ISBLANK(E18),E18=0,E18=1),0,AND(E18&lt;=Personalizacion!$E$10,E18&gt;=Personalizacion!$C$10),Personalizacion!$P$5,E18&gt;=Personalizacion!$C$11,Personalizacion!$P$5*2)),NA())</f>
        <v>#N/A</v>
      </c>
      <c r="E19" s="60"/>
      <c r="F19" s="60" t="e">
        <f ca="1">IF(ISNUMBER($C19),F18+_xlfn.SINGLE(_xlfn.IFS(OR(ISBLANK(G18),G18=0,G18=1),0,AND(G18&lt;=Personalizacion!$E$10,G18&gt;=Personalizacion!$C$10),Personalizacion!$P$5,G18&gt;=Personalizacion!$C$11,Personalizacion!$P$5*2)),NA())</f>
        <v>#N/A</v>
      </c>
      <c r="G19" s="60"/>
      <c r="H19" s="60" t="e">
        <f ca="1">IF(ISNUMBER($C19),H18+_xlfn.SINGLE(_xlfn.IFS(OR(ISBLANK(I18),I18=0,I18=1),0,AND(I18&lt;=Personalizacion!$E$10,I18&gt;=Personalizacion!$C$10),Personalizacion!$P$5,I18&gt;=Personalizacion!$C$11,Personalizacion!$P$5*2)),NA())</f>
        <v>#N/A</v>
      </c>
      <c r="I19" s="60"/>
      <c r="J19" s="60" t="e">
        <f ca="1">IF(ISNUMBER($C19),J18+_xlfn.SINGLE(_xlfn.IFS(OR(ISBLANK(K18),K18=0,K18=1),0,AND(K18&lt;=Personalizacion!$E$10,K18&gt;=Personalizacion!$C$10),Personalizacion!$P$5,K18&gt;=Personalizacion!$C$11,Personalizacion!$P$5*2)),NA())</f>
        <v>#N/A</v>
      </c>
      <c r="K19" s="63"/>
      <c r="L19" s="65"/>
      <c r="M19" s="65"/>
      <c r="N19" s="66"/>
      <c r="O19" s="66"/>
      <c r="P19" s="69" t="s">
        <v>60</v>
      </c>
      <c r="Q19" s="13"/>
      <c r="R19" s="1"/>
      <c r="S19" s="1"/>
      <c r="T19" s="1"/>
      <c r="U19" s="1"/>
      <c r="V19" s="1"/>
      <c r="W19" s="1"/>
      <c r="X19" s="1"/>
      <c r="Y19" s="1"/>
      <c r="Z19" s="1"/>
    </row>
    <row r="20" spans="1:26" ht="14.4">
      <c r="A20" s="1"/>
      <c r="B20" s="58" t="e">
        <f t="shared" ca="1" si="0"/>
        <v>#N/A</v>
      </c>
      <c r="C20" s="59" t="e">
        <f t="shared" ca="1" si="1"/>
        <v>#N/A</v>
      </c>
      <c r="D20" s="60" t="e">
        <f ca="1">IF(ISNUMBER($C20),D19+_xlfn.SINGLE(_xlfn.IFS(OR(ISBLANK(E19),E19=0,E19=1),0,AND(E19&lt;=Personalizacion!$E$10,E19&gt;=Personalizacion!$C$10),Personalizacion!$P$5,E19&gt;=Personalizacion!$C$11,Personalizacion!$P$5*2)),NA())</f>
        <v>#N/A</v>
      </c>
      <c r="E20" s="60"/>
      <c r="F20" s="60" t="e">
        <f ca="1">IF(ISNUMBER($C20),F19+_xlfn.SINGLE(_xlfn.IFS(OR(ISBLANK(G19),G19=0,G19=1),0,AND(G19&lt;=Personalizacion!$E$10,G19&gt;=Personalizacion!$C$10),Personalizacion!$P$5,G19&gt;=Personalizacion!$C$11,Personalizacion!$P$5*2)),NA())</f>
        <v>#N/A</v>
      </c>
      <c r="G20" s="60"/>
      <c r="H20" s="60" t="e">
        <f ca="1">IF(ISNUMBER($C20),H19+_xlfn.SINGLE(_xlfn.IFS(OR(ISBLANK(I19),I19=0,I19=1),0,AND(I19&lt;=Personalizacion!$E$10,I19&gt;=Personalizacion!$C$10),Personalizacion!$P$5,I19&gt;=Personalizacion!$C$11,Personalizacion!$P$5*2)),NA())</f>
        <v>#N/A</v>
      </c>
      <c r="I20" s="60"/>
      <c r="J20" s="60" t="e">
        <f ca="1">IF(ISNUMBER($C20),J19+_xlfn.SINGLE(_xlfn.IFS(OR(ISBLANK(K19),K19=0,K19=1),0,AND(K19&lt;=Personalizacion!$E$10,K19&gt;=Personalizacion!$C$10),Personalizacion!$P$5,K19&gt;=Personalizacion!$C$11,Personalizacion!$P$5*2)),NA())</f>
        <v>#N/A</v>
      </c>
      <c r="K20" s="63"/>
      <c r="L20" s="63"/>
      <c r="M20" s="63"/>
      <c r="N20" s="64"/>
      <c r="O20" s="64"/>
      <c r="P20" s="64"/>
      <c r="Q20" s="1"/>
      <c r="R20" s="1"/>
      <c r="S20" s="1"/>
      <c r="T20" s="1"/>
      <c r="U20" s="1"/>
      <c r="V20" s="1"/>
      <c r="W20" s="1"/>
      <c r="X20" s="1"/>
      <c r="Y20" s="1"/>
      <c r="Z20" s="1"/>
    </row>
    <row r="21" spans="1:26" ht="14.4">
      <c r="A21" s="1"/>
      <c r="B21" s="58" t="e">
        <f t="shared" ca="1" si="0"/>
        <v>#N/A</v>
      </c>
      <c r="C21" s="59" t="e">
        <f t="shared" ca="1" si="1"/>
        <v>#N/A</v>
      </c>
      <c r="D21" s="60" t="e">
        <f ca="1">IF(ISNUMBER($C21),D20+_xlfn.SINGLE(_xlfn.IFS(OR(ISBLANK(E20),E20=0,E20=1),0,AND(E20&lt;=Personalizacion!$E$10,E20&gt;=Personalizacion!$C$10),Personalizacion!$P$5,E20&gt;=Personalizacion!$C$11,Personalizacion!$P$5*2)),NA())</f>
        <v>#N/A</v>
      </c>
      <c r="E21" s="60"/>
      <c r="F21" s="60" t="e">
        <f ca="1">IF(ISNUMBER($C21),F20+_xlfn.SINGLE(_xlfn.IFS(OR(ISBLANK(G20),G20=0,G20=1),0,AND(G20&lt;=Personalizacion!$E$10,G20&gt;=Personalizacion!$C$10),Personalizacion!$P$5,G20&gt;=Personalizacion!$C$11,Personalizacion!$P$5*2)),NA())</f>
        <v>#N/A</v>
      </c>
      <c r="G21" s="56"/>
      <c r="H21" s="60" t="e">
        <f ca="1">IF(ISNUMBER($C21),H20+_xlfn.SINGLE(_xlfn.IFS(OR(ISBLANK(I20),I20=0,I20=1),0,AND(I20&lt;=Personalizacion!$E$10,I20&gt;=Personalizacion!$C$10),Personalizacion!$P$5,I20&gt;=Personalizacion!$C$11,Personalizacion!$P$5*2)),NA())</f>
        <v>#N/A</v>
      </c>
      <c r="I21" s="60"/>
      <c r="J21" s="60" t="e">
        <f ca="1">IF(ISNUMBER($C21),J20+_xlfn.SINGLE(_xlfn.IFS(OR(ISBLANK(K20),K20=0,K20=1),0,AND(K20&lt;=Personalizacion!$E$10,K20&gt;=Personalizacion!$C$10),Personalizacion!$P$5,K20&gt;=Personalizacion!$C$11,Personalizacion!$P$5*2)),NA())</f>
        <v>#N/A</v>
      </c>
      <c r="K21" s="63"/>
      <c r="L21" s="63"/>
      <c r="M21" s="63"/>
      <c r="N21" s="64"/>
      <c r="O21" s="64"/>
      <c r="P21" s="64"/>
      <c r="Q21" s="1"/>
      <c r="R21" s="1"/>
      <c r="S21" s="1"/>
      <c r="T21" s="1"/>
      <c r="U21" s="1"/>
      <c r="V21" s="1"/>
      <c r="W21" s="1"/>
      <c r="X21" s="1"/>
      <c r="Y21" s="1"/>
      <c r="Z21" s="1"/>
    </row>
    <row r="22" spans="1:26" ht="14.4">
      <c r="A22" s="1"/>
      <c r="B22" s="58" t="e">
        <f t="shared" ca="1" si="0"/>
        <v>#N/A</v>
      </c>
      <c r="C22" s="59" t="e">
        <f t="shared" ca="1" si="1"/>
        <v>#N/A</v>
      </c>
      <c r="D22" s="60" t="e">
        <f ca="1">IF(ISNUMBER($C22),D21+_xlfn.SINGLE(_xlfn.IFS(OR(ISBLANK(E21),E21=0,E21=1),0,AND(E21&lt;=Personalizacion!$E$10,E21&gt;=Personalizacion!$C$10),Personalizacion!$P$5,E21&gt;=Personalizacion!$C$11,Personalizacion!$P$5*2)),NA())</f>
        <v>#N/A</v>
      </c>
      <c r="E22" s="60"/>
      <c r="F22" s="60" t="e">
        <f ca="1">IF(ISNUMBER($C22),F21+_xlfn.SINGLE(_xlfn.IFS(OR(ISBLANK(G21),G21=0,G21=1),0,AND(G21&lt;=Personalizacion!$E$10,G21&gt;=Personalizacion!$C$10),Personalizacion!$P$5,G21&gt;=Personalizacion!$C$11,Personalizacion!$P$5*2)),NA())</f>
        <v>#N/A</v>
      </c>
      <c r="G22" s="56"/>
      <c r="H22" s="60" t="e">
        <f ca="1">IF(ISNUMBER($C22),H21+_xlfn.SINGLE(_xlfn.IFS(OR(ISBLANK(I21),I21=0,I21=1),0,AND(I21&lt;=Personalizacion!$E$10,I21&gt;=Personalizacion!$C$10),Personalizacion!$P$5,I21&gt;=Personalizacion!$C$11,Personalizacion!$P$5*2)),NA())</f>
        <v>#N/A</v>
      </c>
      <c r="I22" s="60"/>
      <c r="J22" s="60" t="e">
        <f ca="1">IF(ISNUMBER($C22),J21+_xlfn.SINGLE(_xlfn.IFS(OR(ISBLANK(K21),K21=0,K21=1),0,AND(K21&lt;=Personalizacion!$E$10,K21&gt;=Personalizacion!$C$10),Personalizacion!$P$5,K21&gt;=Personalizacion!$C$11,Personalizacion!$P$5*2)),NA())</f>
        <v>#N/A</v>
      </c>
      <c r="K22" s="63"/>
      <c r="L22" s="63"/>
      <c r="M22" s="63"/>
      <c r="N22" s="64"/>
      <c r="O22" s="64"/>
      <c r="P22" s="64"/>
      <c r="Q22" s="1"/>
      <c r="R22" s="1"/>
      <c r="S22" s="1"/>
      <c r="T22" s="1"/>
      <c r="U22" s="1"/>
      <c r="V22" s="1"/>
      <c r="W22" s="1"/>
      <c r="X22" s="1"/>
      <c r="Y22" s="1"/>
      <c r="Z22" s="1"/>
    </row>
    <row r="23" spans="1:26" ht="14.4">
      <c r="A23" s="1"/>
      <c r="B23" s="58" t="e">
        <f t="shared" ca="1" si="0"/>
        <v>#N/A</v>
      </c>
      <c r="C23" s="59" t="e">
        <f t="shared" ca="1" si="1"/>
        <v>#N/A</v>
      </c>
      <c r="D23" s="60" t="e">
        <f ca="1">IF(ISNUMBER($C23),D22+_xlfn.SINGLE(_xlfn.IFS(OR(ISBLANK(E22),E22=0,E22=1),0,AND(E22&lt;=Personalizacion!$E$10,E22&gt;=Personalizacion!$C$10),Personalizacion!$P$5,E22&gt;=Personalizacion!$C$11,Personalizacion!$P$5*2)),NA())</f>
        <v>#N/A</v>
      </c>
      <c r="E23" s="56"/>
      <c r="F23" s="60" t="e">
        <f ca="1">IF(ISNUMBER($C23),F22+_xlfn.SINGLE(_xlfn.IFS(OR(ISBLANK(G22),G22=0,G22=1),0,AND(G22&lt;=Personalizacion!$E$10,G22&gt;=Personalizacion!$C$10),Personalizacion!$P$5,G22&gt;=Personalizacion!$C$11,Personalizacion!$P$5*2)),NA())</f>
        <v>#N/A</v>
      </c>
      <c r="G23" s="56"/>
      <c r="H23" s="60" t="e">
        <f ca="1">IF(ISNUMBER($C23),H22+_xlfn.SINGLE(_xlfn.IFS(OR(ISBLANK(I22),I22=0,I22=1),0,AND(I22&lt;=Personalizacion!$E$10,I22&gt;=Personalizacion!$C$10),Personalizacion!$P$5,I22&gt;=Personalizacion!$C$11,Personalizacion!$P$5*2)),NA())</f>
        <v>#N/A</v>
      </c>
      <c r="I23" s="60"/>
      <c r="J23" s="60" t="e">
        <f ca="1">IF(ISNUMBER($C23),J22+_xlfn.SINGLE(_xlfn.IFS(OR(ISBLANK(K22),K22=0,K22=1),0,AND(K22&lt;=Personalizacion!$E$10,K22&gt;=Personalizacion!$C$10),Personalizacion!$P$5,K22&gt;=Personalizacion!$C$11,Personalizacion!$P$5*2)),NA())</f>
        <v>#N/A</v>
      </c>
      <c r="K23" s="63"/>
      <c r="L23" s="63"/>
      <c r="M23" s="63"/>
      <c r="N23" s="64"/>
      <c r="O23" s="64"/>
      <c r="P23" s="64"/>
      <c r="Q23" s="1"/>
      <c r="R23" s="1"/>
      <c r="S23" s="1"/>
      <c r="T23" s="1"/>
      <c r="U23" s="1"/>
      <c r="V23" s="1"/>
      <c r="W23" s="1"/>
      <c r="X23" s="1"/>
      <c r="Y23" s="1"/>
      <c r="Z23" s="1"/>
    </row>
    <row r="24" spans="1:26" ht="14.4">
      <c r="A24" s="1"/>
      <c r="B24" s="58" t="e">
        <f t="shared" ca="1" si="0"/>
        <v>#N/A</v>
      </c>
      <c r="C24" s="59" t="e">
        <f t="shared" ca="1" si="1"/>
        <v>#N/A</v>
      </c>
      <c r="D24" s="60" t="e">
        <f ca="1">IF(ISNUMBER($C24),D23+_xlfn.SINGLE(_xlfn.IFS(OR(ISBLANK(E23),E23=0,E23=1),0,AND(E23&lt;=Personalizacion!$E$10,E23&gt;=Personalizacion!$C$10),Personalizacion!$P$5,E23&gt;=Personalizacion!$C$11,Personalizacion!$P$5*2)),NA())</f>
        <v>#N/A</v>
      </c>
      <c r="E24" s="60"/>
      <c r="F24" s="60" t="e">
        <f ca="1">IF(ISNUMBER($C24),F23+_xlfn.SINGLE(_xlfn.IFS(OR(ISBLANK(G23),G23=0,G23=1),0,AND(G23&lt;=Personalizacion!$E$10,G23&gt;=Personalizacion!$C$10),Personalizacion!$P$5,G23&gt;=Personalizacion!$C$11,Personalizacion!$P$5*2)),NA())</f>
        <v>#N/A</v>
      </c>
      <c r="G24" s="56"/>
      <c r="H24" s="60" t="e">
        <f ca="1">IF(ISNUMBER($C24),H23+_xlfn.SINGLE(_xlfn.IFS(OR(ISBLANK(I23),I23=0,I23=1),0,AND(I23&lt;=Personalizacion!$E$10,I23&gt;=Personalizacion!$C$10),Personalizacion!$P$5,I23&gt;=Personalizacion!$C$11,Personalizacion!$P$5*2)),NA())</f>
        <v>#N/A</v>
      </c>
      <c r="I24" s="60"/>
      <c r="J24" s="60" t="e">
        <f ca="1">IF(ISNUMBER($C24),J23+_xlfn.SINGLE(_xlfn.IFS(OR(ISBLANK(K23),K23=0,K23=1),0,AND(K23&lt;=Personalizacion!$E$10,K23&gt;=Personalizacion!$C$10),Personalizacion!$P$5,K23&gt;=Personalizacion!$C$11,Personalizacion!$P$5*2)),NA())</f>
        <v>#N/A</v>
      </c>
      <c r="K24" s="57"/>
      <c r="L24" s="63"/>
      <c r="M24" s="63"/>
      <c r="N24" s="64"/>
      <c r="O24" s="64"/>
      <c r="P24" s="68"/>
      <c r="Q24" s="1"/>
      <c r="R24" s="1"/>
      <c r="S24" s="1"/>
      <c r="T24" s="1"/>
      <c r="U24" s="1"/>
      <c r="V24" s="1"/>
      <c r="W24" s="1"/>
      <c r="X24" s="1"/>
      <c r="Y24" s="1"/>
      <c r="Z24" s="1"/>
    </row>
    <row r="25" spans="1:26" ht="14.4">
      <c r="A25" s="1"/>
      <c r="B25" s="58" t="e">
        <f t="shared" ca="1" si="0"/>
        <v>#N/A</v>
      </c>
      <c r="C25" s="59" t="e">
        <f t="shared" ca="1" si="1"/>
        <v>#N/A</v>
      </c>
      <c r="D25" s="60" t="e">
        <f ca="1">IF(ISNUMBER($C25),D24+_xlfn.SINGLE(_xlfn.IFS(OR(ISBLANK(E24),E24=0,E24=1),0,AND(E24&lt;=Personalizacion!$E$10,E24&gt;=Personalizacion!$C$10),Personalizacion!$P$5,E24&gt;=Personalizacion!$C$11,Personalizacion!$P$5*2)),NA())</f>
        <v>#N/A</v>
      </c>
      <c r="E25" s="60"/>
      <c r="F25" s="60" t="e">
        <f ca="1">IF(ISNUMBER($C25),F24+_xlfn.SINGLE(_xlfn.IFS(OR(ISBLANK(G24),G24=0,G24=1),0,AND(G24&lt;=Personalizacion!$E$10,G24&gt;=Personalizacion!$C$10),Personalizacion!$P$5,G24&gt;=Personalizacion!$C$11,Personalizacion!$P$5*2)),NA())</f>
        <v>#N/A</v>
      </c>
      <c r="G25" s="60"/>
      <c r="H25" s="60" t="e">
        <f ca="1">IF(ISNUMBER($C25),H24+_xlfn.SINGLE(_xlfn.IFS(OR(ISBLANK(I24),I24=0,I24=1),0,AND(I24&lt;=Personalizacion!$E$10,I24&gt;=Personalizacion!$C$10),Personalizacion!$P$5,I24&gt;=Personalizacion!$C$11,Personalizacion!$P$5*2)),NA())</f>
        <v>#N/A</v>
      </c>
      <c r="I25" s="60"/>
      <c r="J25" s="60" t="e">
        <f ca="1">IF(ISNUMBER($C25),J24+_xlfn.SINGLE(_xlfn.IFS(OR(ISBLANK(K24),K24=0,K24=1),0,AND(K24&lt;=Personalizacion!$E$10,K24&gt;=Personalizacion!$C$10),Personalizacion!$P$5,K24&gt;=Personalizacion!$C$11,Personalizacion!$P$5*2)),NA())</f>
        <v>#N/A</v>
      </c>
      <c r="K25" s="63"/>
      <c r="L25" s="63"/>
      <c r="M25" s="63"/>
      <c r="N25" s="64"/>
      <c r="O25" s="64"/>
      <c r="P25" s="64"/>
      <c r="Q25" s="1"/>
      <c r="R25" s="1"/>
      <c r="S25" s="1"/>
      <c r="T25" s="1"/>
      <c r="U25" s="1"/>
      <c r="V25" s="1"/>
      <c r="W25" s="1"/>
      <c r="X25" s="1"/>
      <c r="Y25" s="1"/>
      <c r="Z25" s="1"/>
    </row>
    <row r="26" spans="1:26" ht="14.4">
      <c r="A26" s="1"/>
      <c r="B26" s="58" t="e">
        <f t="shared" ca="1" si="0"/>
        <v>#N/A</v>
      </c>
      <c r="C26" s="59" t="e">
        <f t="shared" ca="1" si="1"/>
        <v>#N/A</v>
      </c>
      <c r="D26" s="60" t="e">
        <f ca="1">IF(ISNUMBER($C26),D25+_xlfn.SINGLE(_xlfn.IFS(OR(ISBLANK(E25),E25=0,E25=1),0,AND(E25&lt;=Personalizacion!$E$10,E25&gt;=Personalizacion!$C$10),Personalizacion!$P$5,E25&gt;=Personalizacion!$C$11,Personalizacion!$P$5*2)),NA())</f>
        <v>#N/A</v>
      </c>
      <c r="E26" s="60"/>
      <c r="F26" s="60" t="e">
        <f ca="1">IF(ISNUMBER($C26),F25+_xlfn.SINGLE(_xlfn.IFS(OR(ISBLANK(G25),G25=0,G25=1),0,AND(G25&lt;=Personalizacion!$E$10,G25&gt;=Personalizacion!$C$10),Personalizacion!$P$5,G25&gt;=Personalizacion!$C$11,Personalizacion!$P$5*2)),NA())</f>
        <v>#N/A</v>
      </c>
      <c r="G26" s="60"/>
      <c r="H26" s="60" t="e">
        <f ca="1">IF(ISNUMBER($C26),H25+_xlfn.SINGLE(_xlfn.IFS(OR(ISBLANK(I25),I25=0,I25=1),0,AND(I25&lt;=Personalizacion!$E$10,I25&gt;=Personalizacion!$C$10),Personalizacion!$P$5,I25&gt;=Personalizacion!$C$11,Personalizacion!$P$5*2)),NA())</f>
        <v>#N/A</v>
      </c>
      <c r="I26" s="60"/>
      <c r="J26" s="60" t="e">
        <f ca="1">IF(ISNUMBER($C26),J25+_xlfn.SINGLE(_xlfn.IFS(OR(ISBLANK(K25),K25=0,K25=1),0,AND(K25&lt;=Personalizacion!$E$10,K25&gt;=Personalizacion!$C$10),Personalizacion!$P$5,K25&gt;=Personalizacion!$C$11,Personalizacion!$P$5*2)),NA())</f>
        <v>#N/A</v>
      </c>
      <c r="K26" s="63"/>
      <c r="L26" s="65"/>
      <c r="M26" s="65"/>
      <c r="N26" s="66"/>
      <c r="O26" s="66"/>
      <c r="P26" s="69" t="s">
        <v>60</v>
      </c>
      <c r="Q26" s="13"/>
      <c r="R26" s="1"/>
      <c r="S26" s="1"/>
      <c r="T26" s="1"/>
      <c r="U26" s="1"/>
      <c r="V26" s="1"/>
      <c r="W26" s="1"/>
      <c r="X26" s="1"/>
      <c r="Y26" s="1"/>
      <c r="Z26" s="1"/>
    </row>
    <row r="27" spans="1:26" ht="14.4">
      <c r="A27" s="1"/>
      <c r="B27" s="58" t="e">
        <f t="shared" ca="1" si="0"/>
        <v>#N/A</v>
      </c>
      <c r="C27" s="59" t="e">
        <f t="shared" ca="1" si="1"/>
        <v>#N/A</v>
      </c>
      <c r="D27" s="60" t="e">
        <f ca="1">IF(ISNUMBER($C27),D26+_xlfn.SINGLE(_xlfn.IFS(OR(ISBLANK(E26),E26=0,E26=1),0,AND(E26&lt;=Personalizacion!$E$10,E26&gt;=Personalizacion!$C$10),Personalizacion!$P$5,E26&gt;=Personalizacion!$C$11,Personalizacion!$P$5*2)),NA())</f>
        <v>#N/A</v>
      </c>
      <c r="E27" s="60"/>
      <c r="F27" s="60" t="e">
        <f ca="1">IF(ISNUMBER($C27),F26+_xlfn.SINGLE(_xlfn.IFS(OR(ISBLANK(G26),G26=0,G26=1),0,AND(G26&lt;=Personalizacion!$E$10,G26&gt;=Personalizacion!$C$10),Personalizacion!$P$5,G26&gt;=Personalizacion!$C$11,Personalizacion!$P$5*2)),NA())</f>
        <v>#N/A</v>
      </c>
      <c r="G27" s="60"/>
      <c r="H27" s="60" t="e">
        <f ca="1">IF(ISNUMBER($C27),H26+_xlfn.SINGLE(_xlfn.IFS(OR(ISBLANK(I26),I26=0,I26=1),0,AND(I26&lt;=Personalizacion!$E$10,I26&gt;=Personalizacion!$C$10),Personalizacion!$P$5,I26&gt;=Personalizacion!$C$11,Personalizacion!$P$5*2)),NA())</f>
        <v>#N/A</v>
      </c>
      <c r="I27" s="56"/>
      <c r="J27" s="60" t="e">
        <f ca="1">IF(ISNUMBER($C27),J26+_xlfn.SINGLE(_xlfn.IFS(OR(ISBLANK(K26),K26=0,K26=1),0,AND(K26&lt;=Personalizacion!$E$10,K26&gt;=Personalizacion!$C$10),Personalizacion!$P$5,K26&gt;=Personalizacion!$C$11,Personalizacion!$P$5*2)),NA())</f>
        <v>#N/A</v>
      </c>
      <c r="K27" s="63"/>
      <c r="L27" s="63"/>
      <c r="M27" s="63"/>
      <c r="N27" s="64"/>
      <c r="O27" s="64"/>
      <c r="P27" s="64"/>
      <c r="Q27" s="1"/>
      <c r="R27" s="1"/>
      <c r="S27" s="1"/>
      <c r="T27" s="1"/>
      <c r="U27" s="1"/>
      <c r="V27" s="1"/>
      <c r="W27" s="1"/>
      <c r="X27" s="1"/>
      <c r="Y27" s="1"/>
      <c r="Z27" s="1"/>
    </row>
    <row r="28" spans="1:26" ht="14.4">
      <c r="A28" s="1"/>
      <c r="B28" s="58" t="e">
        <f t="shared" ca="1" si="0"/>
        <v>#N/A</v>
      </c>
      <c r="C28" s="59" t="e">
        <f t="shared" ca="1" si="1"/>
        <v>#N/A</v>
      </c>
      <c r="D28" s="60" t="e">
        <f ca="1">IF(ISNUMBER($C28),D27+_xlfn.SINGLE(_xlfn.IFS(OR(ISBLANK(E27),E27=0,E27=1),0,AND(E27&lt;=Personalizacion!$E$10,E27&gt;=Personalizacion!$C$10),Personalizacion!$P$5,E27&gt;=Personalizacion!$C$11,Personalizacion!$P$5*2)),NA())</f>
        <v>#N/A</v>
      </c>
      <c r="E28" s="56"/>
      <c r="F28" s="60" t="e">
        <f ca="1">IF(ISNUMBER($C28),F27+_xlfn.SINGLE(_xlfn.IFS(OR(ISBLANK(G27),G27=0,G27=1),0,AND(G27&lt;=Personalizacion!$E$10,G27&gt;=Personalizacion!$C$10),Personalizacion!$P$5,G27&gt;=Personalizacion!$C$11,Personalizacion!$P$5*2)),NA())</f>
        <v>#N/A</v>
      </c>
      <c r="G28" s="60"/>
      <c r="H28" s="60" t="e">
        <f ca="1">IF(ISNUMBER($C28),H27+_xlfn.SINGLE(_xlfn.IFS(OR(ISBLANK(I27),I27=0,I27=1),0,AND(I27&lt;=Personalizacion!$E$10,I27&gt;=Personalizacion!$C$10),Personalizacion!$P$5,I27&gt;=Personalizacion!$C$11,Personalizacion!$P$5*2)),NA())</f>
        <v>#N/A</v>
      </c>
      <c r="I28" s="56"/>
      <c r="J28" s="60" t="e">
        <f ca="1">IF(ISNUMBER($C28),J27+_xlfn.SINGLE(_xlfn.IFS(OR(ISBLANK(K27),K27=0,K27=1),0,AND(K27&lt;=Personalizacion!$E$10,K27&gt;=Personalizacion!$C$10),Personalizacion!$P$5,K27&gt;=Personalizacion!$C$11,Personalizacion!$P$5*2)),NA())</f>
        <v>#N/A</v>
      </c>
      <c r="K28" s="57"/>
      <c r="L28" s="63"/>
      <c r="M28" s="63"/>
      <c r="N28" s="64"/>
      <c r="O28" s="64"/>
      <c r="P28" s="64"/>
      <c r="Q28" s="1"/>
      <c r="R28" s="1"/>
      <c r="S28" s="1"/>
      <c r="T28" s="1"/>
      <c r="U28" s="1"/>
      <c r="V28" s="1"/>
      <c r="W28" s="1"/>
      <c r="X28" s="1"/>
      <c r="Y28" s="1"/>
      <c r="Z28" s="1"/>
    </row>
    <row r="29" spans="1:26" ht="14.4">
      <c r="A29" s="1"/>
      <c r="B29" s="58" t="e">
        <f t="shared" ca="1" si="0"/>
        <v>#N/A</v>
      </c>
      <c r="C29" s="59" t="e">
        <f t="shared" ca="1" si="1"/>
        <v>#N/A</v>
      </c>
      <c r="D29" s="60" t="e">
        <f ca="1">IF(ISNUMBER($C29),D28+_xlfn.SINGLE(_xlfn.IFS(OR(ISBLANK(E28),E28=0,E28=1),0,AND(E28&lt;=Personalizacion!$E$10,E28&gt;=Personalizacion!$C$10),Personalizacion!$P$5,E28&gt;=Personalizacion!$C$11,Personalizacion!$P$5*2)),NA())</f>
        <v>#N/A</v>
      </c>
      <c r="E29" s="56"/>
      <c r="F29" s="60" t="e">
        <f ca="1">IF(ISNUMBER($C29),F28+_xlfn.SINGLE(_xlfn.IFS(OR(ISBLANK(G28),G28=0,G28=1),0,AND(G28&lt;=Personalizacion!$E$10,G28&gt;=Personalizacion!$C$10),Personalizacion!$P$5,G28&gt;=Personalizacion!$C$11,Personalizacion!$P$5*2)),NA())</f>
        <v>#N/A</v>
      </c>
      <c r="G29" s="60"/>
      <c r="H29" s="60" t="e">
        <f ca="1">IF(ISNUMBER($C29),H28+_xlfn.SINGLE(_xlfn.IFS(OR(ISBLANK(I28),I28=0,I28=1),0,AND(I28&lt;=Personalizacion!$E$10,I28&gt;=Personalizacion!$C$10),Personalizacion!$P$5,I28&gt;=Personalizacion!$C$11,Personalizacion!$P$5*2)),NA())</f>
        <v>#N/A</v>
      </c>
      <c r="I29" s="56"/>
      <c r="J29" s="60" t="e">
        <f ca="1">IF(ISNUMBER($C29),J28+_xlfn.SINGLE(_xlfn.IFS(OR(ISBLANK(K28),K28=0,K28=1),0,AND(K28&lt;=Personalizacion!$E$10,K28&gt;=Personalizacion!$C$10),Personalizacion!$P$5,K28&gt;=Personalizacion!$C$11,Personalizacion!$P$5*2)),NA())</f>
        <v>#N/A</v>
      </c>
      <c r="K29" s="57"/>
      <c r="L29" s="63"/>
      <c r="M29" s="63"/>
      <c r="N29" s="64"/>
      <c r="O29" s="64"/>
      <c r="P29" s="64"/>
      <c r="Q29" s="1"/>
      <c r="R29" s="1"/>
      <c r="S29" s="1"/>
      <c r="T29" s="1"/>
      <c r="U29" s="1"/>
      <c r="V29" s="1"/>
      <c r="W29" s="1"/>
      <c r="X29" s="1"/>
      <c r="Y29" s="1"/>
      <c r="Z29" s="1"/>
    </row>
    <row r="30" spans="1:26" ht="14.4">
      <c r="A30" s="1"/>
      <c r="B30" s="58" t="e">
        <f t="shared" ca="1" si="0"/>
        <v>#N/A</v>
      </c>
      <c r="C30" s="59" t="e">
        <f t="shared" ca="1" si="1"/>
        <v>#N/A</v>
      </c>
      <c r="D30" s="60" t="e">
        <f ca="1">IF(ISNUMBER($C30),D29+_xlfn.SINGLE(_xlfn.IFS(OR(ISBLANK(E29),E29=0,E29=1),0,AND(E29&lt;=Personalizacion!$E$10,E29&gt;=Personalizacion!$C$10),Personalizacion!$P$5,E29&gt;=Personalizacion!$C$11,Personalizacion!$P$5*2)),NA())</f>
        <v>#N/A</v>
      </c>
      <c r="E30" s="56"/>
      <c r="F30" s="60" t="e">
        <f ca="1">IF(ISNUMBER($C30),F29+_xlfn.SINGLE(_xlfn.IFS(OR(ISBLANK(G29),G29=0,G29=1),0,AND(G29&lt;=Personalizacion!$E$10,G29&gt;=Personalizacion!$C$10),Personalizacion!$P$5,G29&gt;=Personalizacion!$C$11,Personalizacion!$P$5*2)),NA())</f>
        <v>#N/A</v>
      </c>
      <c r="G30" s="56"/>
      <c r="H30" s="60" t="e">
        <f ca="1">IF(ISNUMBER($C30),H29+_xlfn.SINGLE(_xlfn.IFS(OR(ISBLANK(I29),I29=0,I29=1),0,AND(I29&lt;=Personalizacion!$E$10,I29&gt;=Personalizacion!$C$10),Personalizacion!$P$5,I29&gt;=Personalizacion!$C$11,Personalizacion!$P$5*2)),NA())</f>
        <v>#N/A</v>
      </c>
      <c r="I30" s="60"/>
      <c r="J30" s="60" t="e">
        <f ca="1">IF(ISNUMBER($C30),J29+_xlfn.SINGLE(_xlfn.IFS(OR(ISBLANK(K29),K29=0,K29=1),0,AND(K29&lt;=Personalizacion!$E$10,K29&gt;=Personalizacion!$C$10),Personalizacion!$P$5,K29&gt;=Personalizacion!$C$11,Personalizacion!$P$5*2)),NA())</f>
        <v>#N/A</v>
      </c>
      <c r="K30" s="57"/>
      <c r="L30" s="63"/>
      <c r="M30" s="63"/>
      <c r="N30" s="64"/>
      <c r="O30" s="64"/>
      <c r="P30" s="68"/>
      <c r="Q30" s="1"/>
      <c r="R30" s="1"/>
      <c r="S30" s="1"/>
      <c r="T30" s="1"/>
      <c r="U30" s="1"/>
      <c r="V30" s="1"/>
      <c r="W30" s="1"/>
      <c r="X30" s="1"/>
      <c r="Y30" s="1"/>
      <c r="Z30" s="1"/>
    </row>
    <row r="31" spans="1:26" ht="14.4">
      <c r="A31" s="1"/>
      <c r="B31" s="58" t="e">
        <f t="shared" ca="1" si="0"/>
        <v>#N/A</v>
      </c>
      <c r="C31" s="59" t="e">
        <f t="shared" ca="1" si="1"/>
        <v>#N/A</v>
      </c>
      <c r="D31" s="60" t="e">
        <f ca="1">IF(ISNUMBER($C31),D30+_xlfn.SINGLE(_xlfn.IFS(OR(ISBLANK(E30),E30=0,E30=1),0,AND(E30&lt;=Personalizacion!$E$10,E30&gt;=Personalizacion!$C$10),Personalizacion!$P$5,E30&gt;=Personalizacion!$C$11,Personalizacion!$P$5*2)),NA())</f>
        <v>#N/A</v>
      </c>
      <c r="E31" s="60"/>
      <c r="F31" s="60" t="e">
        <f ca="1">IF(ISNUMBER($C31),F30+_xlfn.SINGLE(_xlfn.IFS(OR(ISBLANK(G30),G30=0,G30=1),0,AND(G30&lt;=Personalizacion!$E$10,G30&gt;=Personalizacion!$C$10),Personalizacion!$P$5,G30&gt;=Personalizacion!$C$11,Personalizacion!$P$5*2)),NA())</f>
        <v>#N/A</v>
      </c>
      <c r="G31" s="56"/>
      <c r="H31" s="60" t="e">
        <f ca="1">IF(ISNUMBER($C31),H30+_xlfn.SINGLE(_xlfn.IFS(OR(ISBLANK(I30),I30=0,I30=1),0,AND(I30&lt;=Personalizacion!$E$10,I30&gt;=Personalizacion!$C$10),Personalizacion!$P$5,I30&gt;=Personalizacion!$C$11,Personalizacion!$P$5*2)),NA())</f>
        <v>#N/A</v>
      </c>
      <c r="I31" s="60"/>
      <c r="J31" s="60" t="e">
        <f ca="1">IF(ISNUMBER($C31),J30+_xlfn.SINGLE(_xlfn.IFS(OR(ISBLANK(K30),K30=0,K30=1),0,AND(K30&lt;=Personalizacion!$E$10,K30&gt;=Personalizacion!$C$10),Personalizacion!$P$5,K30&gt;=Personalizacion!$C$11,Personalizacion!$P$5*2)),NA())</f>
        <v>#N/A</v>
      </c>
      <c r="K31" s="57"/>
      <c r="L31" s="63"/>
      <c r="M31" s="63"/>
      <c r="N31" s="64"/>
      <c r="O31" s="64"/>
      <c r="P31" s="64"/>
      <c r="Q31" s="1"/>
      <c r="R31" s="1"/>
      <c r="S31" s="1"/>
      <c r="T31" s="1"/>
      <c r="U31" s="1"/>
      <c r="V31" s="1"/>
      <c r="W31" s="1"/>
      <c r="X31" s="1"/>
      <c r="Y31" s="1"/>
      <c r="Z31" s="1"/>
    </row>
    <row r="32" spans="1:26" ht="14.4">
      <c r="A32" s="1"/>
      <c r="B32" s="58" t="e">
        <f t="shared" ca="1" si="0"/>
        <v>#N/A</v>
      </c>
      <c r="C32" s="59" t="e">
        <f t="shared" ca="1" si="1"/>
        <v>#N/A</v>
      </c>
      <c r="D32" s="60" t="e">
        <f ca="1">IF(ISNUMBER($C32),D31+_xlfn.SINGLE(_xlfn.IFS(OR(ISBLANK(E31),E31=0,E31=1),0,AND(E31&lt;=Personalizacion!$E$10,E31&gt;=Personalizacion!$C$10),Personalizacion!$P$5,E31&gt;=Personalizacion!$C$11,Personalizacion!$P$5*2)),NA())</f>
        <v>#N/A</v>
      </c>
      <c r="E32" s="60"/>
      <c r="F32" s="60" t="e">
        <f ca="1">IF(ISNUMBER($C32),F31+_xlfn.SINGLE(_xlfn.IFS(OR(ISBLANK(G31),G31=0,G31=1),0,AND(G31&lt;=Personalizacion!$E$10,G31&gt;=Personalizacion!$C$10),Personalizacion!$P$5,G31&gt;=Personalizacion!$C$11,Personalizacion!$P$5*2)),NA())</f>
        <v>#N/A</v>
      </c>
      <c r="G32" s="60"/>
      <c r="H32" s="60" t="e">
        <f ca="1">IF(ISNUMBER($C32),H31+_xlfn.SINGLE(_xlfn.IFS(OR(ISBLANK(I31),I31=0,I31=1),0,AND(I31&lt;=Personalizacion!$E$10,I31&gt;=Personalizacion!$C$10),Personalizacion!$P$5,I31&gt;=Personalizacion!$C$11,Personalizacion!$P$5*2)),NA())</f>
        <v>#N/A</v>
      </c>
      <c r="I32" s="60"/>
      <c r="J32" s="60" t="e">
        <f ca="1">IF(ISNUMBER($C32),J31+_xlfn.SINGLE(_xlfn.IFS(OR(ISBLANK(K31),K31=0,K31=1),0,AND(K31&lt;=Personalizacion!$E$10,K31&gt;=Personalizacion!$C$10),Personalizacion!$P$5,K31&gt;=Personalizacion!$C$11,Personalizacion!$P$5*2)),NA())</f>
        <v>#N/A</v>
      </c>
      <c r="K32" s="63"/>
      <c r="L32" s="63"/>
      <c r="M32" s="63"/>
      <c r="N32" s="64"/>
      <c r="O32" s="64"/>
      <c r="P32" s="64"/>
      <c r="Q32" s="1"/>
      <c r="R32" s="1"/>
      <c r="S32" s="1"/>
      <c r="T32" s="1"/>
      <c r="U32" s="1"/>
      <c r="V32" s="1"/>
      <c r="W32" s="1"/>
      <c r="X32" s="1"/>
      <c r="Y32" s="1"/>
      <c r="Z32" s="1"/>
    </row>
    <row r="33" spans="1:26" ht="14.4">
      <c r="A33" s="1"/>
      <c r="B33" s="58" t="e">
        <f t="shared" ca="1" si="0"/>
        <v>#N/A</v>
      </c>
      <c r="C33" s="59" t="e">
        <f t="shared" ca="1" si="1"/>
        <v>#N/A</v>
      </c>
      <c r="D33" s="60" t="e">
        <f ca="1">IF(ISNUMBER($C33),D32+_xlfn.SINGLE(_xlfn.IFS(OR(ISBLANK(E32),E32=0,E32=1),0,AND(E32&lt;=Personalizacion!$E$10,E32&gt;=Personalizacion!$C$10),Personalizacion!$P$5,E32&gt;=Personalizacion!$C$11,Personalizacion!$P$5*2)),NA())</f>
        <v>#N/A</v>
      </c>
      <c r="E33" s="60"/>
      <c r="F33" s="60" t="e">
        <f ca="1">IF(ISNUMBER($C33),F32+_xlfn.SINGLE(_xlfn.IFS(OR(ISBLANK(G32),G32=0,G32=1),0,AND(G32&lt;=Personalizacion!$E$10,G32&gt;=Personalizacion!$C$10),Personalizacion!$P$5,G32&gt;=Personalizacion!$C$11,Personalizacion!$P$5*2)),NA())</f>
        <v>#N/A</v>
      </c>
      <c r="G33" s="60"/>
      <c r="H33" s="60" t="e">
        <f ca="1">IF(ISNUMBER($C33),H32+_xlfn.SINGLE(_xlfn.IFS(OR(ISBLANK(I32),I32=0,I32=1),0,AND(I32&lt;=Personalizacion!$E$10,I32&gt;=Personalizacion!$C$10),Personalizacion!$P$5,I32&gt;=Personalizacion!$C$11,Personalizacion!$P$5*2)),NA())</f>
        <v>#N/A</v>
      </c>
      <c r="I33" s="60"/>
      <c r="J33" s="60" t="e">
        <f ca="1">IF(ISNUMBER($C33),J32+_xlfn.SINGLE(_xlfn.IFS(OR(ISBLANK(K32),K32=0,K32=1),0,AND(K32&lt;=Personalizacion!$E$10,K32&gt;=Personalizacion!$C$10),Personalizacion!$P$5,K32&gt;=Personalizacion!$C$11,Personalizacion!$P$5*2)),NA())</f>
        <v>#N/A</v>
      </c>
      <c r="K33" s="63"/>
      <c r="L33" s="65"/>
      <c r="M33" s="65"/>
      <c r="N33" s="66"/>
      <c r="O33" s="66"/>
      <c r="P33" s="69" t="s">
        <v>60</v>
      </c>
      <c r="Q33" s="13"/>
      <c r="R33" s="1"/>
      <c r="S33" s="1"/>
      <c r="T33" s="1"/>
      <c r="U33" s="1"/>
      <c r="V33" s="1"/>
      <c r="W33" s="1"/>
      <c r="X33" s="1"/>
      <c r="Y33" s="1"/>
      <c r="Z33" s="1"/>
    </row>
    <row r="34" spans="1:26" ht="14.4">
      <c r="A34" s="1"/>
      <c r="B34" s="58" t="e">
        <f t="shared" ca="1" si="0"/>
        <v>#N/A</v>
      </c>
      <c r="C34" s="59" t="e">
        <f t="shared" ca="1" si="1"/>
        <v>#N/A</v>
      </c>
      <c r="D34" s="60" t="e">
        <f ca="1">IF(ISNUMBER($C34),D33+_xlfn.SINGLE(_xlfn.IFS(OR(ISBLANK(E33),E33=0,E33=1),0,AND(E33&lt;=Personalizacion!$E$10,E33&gt;=Personalizacion!$C$10),Personalizacion!$P$5,E33&gt;=Personalizacion!$C$11,Personalizacion!$P$5*2)),NA())</f>
        <v>#N/A</v>
      </c>
      <c r="E34" s="60"/>
      <c r="F34" s="60" t="e">
        <f ca="1">IF(ISNUMBER($C34),F33+_xlfn.SINGLE(_xlfn.IFS(OR(ISBLANK(G33),G33=0,G33=1),0,AND(G33&lt;=Personalizacion!$E$10,G33&gt;=Personalizacion!$C$10),Personalizacion!$P$5,G33&gt;=Personalizacion!$C$11,Personalizacion!$P$5*2)),NA())</f>
        <v>#N/A</v>
      </c>
      <c r="G34" s="60"/>
      <c r="H34" s="60" t="e">
        <f ca="1">IF(ISNUMBER($C34),H33+_xlfn.SINGLE(_xlfn.IFS(OR(ISBLANK(I33),I33=0,I33=1),0,AND(I33&lt;=Personalizacion!$E$10,I33&gt;=Personalizacion!$C$10),Personalizacion!$P$5,I33&gt;=Personalizacion!$C$11,Personalizacion!$P$5*2)),NA())</f>
        <v>#N/A</v>
      </c>
      <c r="I34" s="60"/>
      <c r="J34" s="60" t="e">
        <f ca="1">IF(ISNUMBER($C34),J33+_xlfn.SINGLE(_xlfn.IFS(OR(ISBLANK(K33),K33=0,K33=1),0,AND(K33&lt;=Personalizacion!$E$10,K33&gt;=Personalizacion!$C$10),Personalizacion!$P$5,K33&gt;=Personalizacion!$C$11,Personalizacion!$P$5*2)),NA())</f>
        <v>#N/A</v>
      </c>
      <c r="K34" s="63"/>
      <c r="L34" s="70"/>
      <c r="M34" s="70"/>
      <c r="N34" s="71"/>
      <c r="O34" s="64"/>
      <c r="P34" s="71"/>
      <c r="Q34" s="1"/>
      <c r="R34" s="1"/>
      <c r="S34" s="1"/>
      <c r="T34" s="1"/>
      <c r="U34" s="1"/>
      <c r="V34" s="1"/>
      <c r="W34" s="1"/>
      <c r="X34" s="1"/>
      <c r="Y34" s="1"/>
      <c r="Z34" s="1"/>
    </row>
    <row r="35" spans="1:26" ht="14.4">
      <c r="A35" s="1"/>
      <c r="B35" s="58" t="e">
        <f t="shared" ca="1" si="0"/>
        <v>#N/A</v>
      </c>
      <c r="C35" s="59" t="e">
        <f t="shared" ca="1" si="1"/>
        <v>#N/A</v>
      </c>
      <c r="D35" s="60" t="e">
        <f ca="1">IF(ISNUMBER($C35),D34+_xlfn.SINGLE(_xlfn.IFS(OR(ISBLANK(E34),E34=0,E34=1),0,AND(E34&lt;=Personalizacion!$E$10,E34&gt;=Personalizacion!$C$10),Personalizacion!$P$5,E34&gt;=Personalizacion!$C$11,Personalizacion!$P$5*2)),NA())</f>
        <v>#N/A</v>
      </c>
      <c r="E35" s="60"/>
      <c r="F35" s="60" t="e">
        <f ca="1">IF(ISNUMBER($C35),F34+_xlfn.SINGLE(_xlfn.IFS(OR(ISBLANK(G34),G34=0,G34=1),0,AND(G34&lt;=Personalizacion!$E$10,G34&gt;=Personalizacion!$C$10),Personalizacion!$P$5,G34&gt;=Personalizacion!$C$11,Personalizacion!$P$5*2)),NA())</f>
        <v>#N/A</v>
      </c>
      <c r="G35" s="60"/>
      <c r="H35" s="60" t="e">
        <f ca="1">IF(ISNUMBER($C35),H34+_xlfn.SINGLE(_xlfn.IFS(OR(ISBLANK(I34),I34=0,I34=1),0,AND(I34&lt;=Personalizacion!$E$10,I34&gt;=Personalizacion!$C$10),Personalizacion!$P$5,I34&gt;=Personalizacion!$C$11,Personalizacion!$P$5*2)),NA())</f>
        <v>#N/A</v>
      </c>
      <c r="I35" s="60"/>
      <c r="J35" s="60" t="e">
        <f ca="1">IF(ISNUMBER($C35),J34+_xlfn.SINGLE(_xlfn.IFS(OR(ISBLANK(K34),K34=0,K34=1),0,AND(K34&lt;=Personalizacion!$E$10,K34&gt;=Personalizacion!$C$10),Personalizacion!$P$5,K34&gt;=Personalizacion!$C$11,Personalizacion!$P$5*2)),NA())</f>
        <v>#N/A</v>
      </c>
      <c r="K35" s="63"/>
      <c r="L35" s="63"/>
      <c r="M35" s="63"/>
      <c r="N35" s="64"/>
      <c r="O35" s="64"/>
      <c r="P35" s="64"/>
      <c r="Q35" s="1"/>
      <c r="R35" s="1"/>
      <c r="S35" s="1"/>
      <c r="T35" s="1"/>
      <c r="U35" s="1"/>
      <c r="V35" s="1"/>
      <c r="W35" s="1"/>
      <c r="X35" s="1"/>
      <c r="Y35" s="1"/>
      <c r="Z35" s="1"/>
    </row>
    <row r="36" spans="1:26" ht="14.4">
      <c r="A36" s="1"/>
      <c r="B36" s="58" t="e">
        <f t="shared" ca="1" si="0"/>
        <v>#N/A</v>
      </c>
      <c r="C36" s="59" t="e">
        <f t="shared" ca="1" si="1"/>
        <v>#N/A</v>
      </c>
      <c r="D36" s="60" t="e">
        <f ca="1">IF(ISNUMBER($C36),D35+_xlfn.SINGLE(_xlfn.IFS(OR(ISBLANK(E35),E35=0,E35=1),0,AND(E35&lt;=Personalizacion!$E$10,E35&gt;=Personalizacion!$C$10),Personalizacion!$P$5,E35&gt;=Personalizacion!$C$11,Personalizacion!$P$5*2)),NA())</f>
        <v>#N/A</v>
      </c>
      <c r="E36" s="60"/>
      <c r="F36" s="60" t="e">
        <f ca="1">IF(ISNUMBER($C36),F35+_xlfn.SINGLE(_xlfn.IFS(OR(ISBLANK(G35),G35=0,G35=1),0,AND(G35&lt;=Personalizacion!$E$10,G35&gt;=Personalizacion!$C$10),Personalizacion!$P$5,G35&gt;=Personalizacion!$C$11,Personalizacion!$P$5*2)),NA())</f>
        <v>#N/A</v>
      </c>
      <c r="G36" s="60"/>
      <c r="H36" s="60" t="e">
        <f ca="1">IF(ISNUMBER($C36),H35+_xlfn.SINGLE(_xlfn.IFS(OR(ISBLANK(I35),I35=0,I35=1),0,AND(I35&lt;=Personalizacion!$E$10,I35&gt;=Personalizacion!$C$10),Personalizacion!$P$5,I35&gt;=Personalizacion!$C$11,Personalizacion!$P$5*2)),NA())</f>
        <v>#N/A</v>
      </c>
      <c r="I36" s="60"/>
      <c r="J36" s="60" t="e">
        <f ca="1">IF(ISNUMBER($C36),J35+_xlfn.SINGLE(_xlfn.IFS(OR(ISBLANK(K35),K35=0,K35=1),0,AND(K35&lt;=Personalizacion!$E$10,K35&gt;=Personalizacion!$C$10),Personalizacion!$P$5,K35&gt;=Personalizacion!$C$11,Personalizacion!$P$5*2)),NA())</f>
        <v>#N/A</v>
      </c>
      <c r="K36" s="63"/>
      <c r="L36" s="63"/>
      <c r="M36" s="63"/>
      <c r="N36" s="64"/>
      <c r="O36" s="64"/>
      <c r="P36" s="64"/>
      <c r="Q36" s="1"/>
      <c r="R36" s="1"/>
      <c r="S36" s="1"/>
      <c r="T36" s="1"/>
      <c r="U36" s="1"/>
      <c r="V36" s="1"/>
      <c r="W36" s="1"/>
      <c r="X36" s="1"/>
      <c r="Y36" s="1"/>
      <c r="Z36" s="1"/>
    </row>
    <row r="37" spans="1:26" ht="14.4">
      <c r="A37" s="1"/>
      <c r="B37" s="58" t="e">
        <f t="shared" ca="1" si="0"/>
        <v>#N/A</v>
      </c>
      <c r="C37" s="59" t="e">
        <f t="shared" ca="1" si="1"/>
        <v>#N/A</v>
      </c>
      <c r="D37" s="60" t="e">
        <f ca="1">IF(ISNUMBER($C37),D36+_xlfn.SINGLE(_xlfn.IFS(OR(ISBLANK(E36),E36=0,E36=1),0,AND(E36&lt;=Personalizacion!$E$10,E36&gt;=Personalizacion!$C$10),Personalizacion!$P$5,E36&gt;=Personalizacion!$C$11,Personalizacion!$P$5*2)),NA())</f>
        <v>#N/A</v>
      </c>
      <c r="E37" s="60"/>
      <c r="F37" s="60" t="e">
        <f ca="1">IF(ISNUMBER($C37),F36+_xlfn.SINGLE(_xlfn.IFS(OR(ISBLANK(G36),G36=0,G36=1),0,AND(G36&lt;=Personalizacion!$E$10,G36&gt;=Personalizacion!$C$10),Personalizacion!$P$5,G36&gt;=Personalizacion!$C$11,Personalizacion!$P$5*2)),NA())</f>
        <v>#N/A</v>
      </c>
      <c r="G37" s="60"/>
      <c r="H37" s="60" t="e">
        <f ca="1">IF(ISNUMBER($C37),H36+_xlfn.SINGLE(_xlfn.IFS(OR(ISBLANK(I36),I36=0,I36=1),0,AND(I36&lt;=Personalizacion!$E$10,I36&gt;=Personalizacion!$C$10),Personalizacion!$P$5,I36&gt;=Personalizacion!$C$11,Personalizacion!$P$5*2)),NA())</f>
        <v>#N/A</v>
      </c>
      <c r="I37" s="60"/>
      <c r="J37" s="60" t="e">
        <f ca="1">IF(ISNUMBER($C37),J36+_xlfn.SINGLE(_xlfn.IFS(OR(ISBLANK(K36),K36=0,K36=1),0,AND(K36&lt;=Personalizacion!$E$10,K36&gt;=Personalizacion!$C$10),Personalizacion!$P$5,K36&gt;=Personalizacion!$C$11,Personalizacion!$P$5*2)),NA())</f>
        <v>#N/A</v>
      </c>
      <c r="K37" s="63"/>
      <c r="L37" s="63"/>
      <c r="M37" s="63"/>
      <c r="N37" s="64"/>
      <c r="O37" s="64"/>
      <c r="P37" s="64"/>
      <c r="Q37" s="1"/>
      <c r="R37" s="1"/>
      <c r="S37" s="1"/>
      <c r="T37" s="1"/>
      <c r="U37" s="1"/>
      <c r="V37" s="1"/>
      <c r="W37" s="1"/>
      <c r="X37" s="1"/>
      <c r="Y37" s="1"/>
      <c r="Z37" s="1"/>
    </row>
    <row r="38" spans="1:26" ht="14.4">
      <c r="A38" s="1"/>
      <c r="B38" s="58" t="e">
        <f t="shared" ca="1" si="0"/>
        <v>#N/A</v>
      </c>
      <c r="C38" s="59" t="e">
        <f t="shared" ca="1" si="1"/>
        <v>#N/A</v>
      </c>
      <c r="D38" s="60" t="e">
        <f ca="1">IF(ISNUMBER($C38),D37+_xlfn.SINGLE(_xlfn.IFS(OR(ISBLANK(E37),E37=0,E37=1),0,AND(E37&lt;=Personalizacion!$E$10,E37&gt;=Personalizacion!$C$10),Personalizacion!$P$5,E37&gt;=Personalizacion!$C$11,Personalizacion!$P$5*2)),NA())</f>
        <v>#N/A</v>
      </c>
      <c r="E38" s="60"/>
      <c r="F38" s="60" t="e">
        <f ca="1">IF(ISNUMBER($C38),F37+_xlfn.SINGLE(_xlfn.IFS(OR(ISBLANK(G37),G37=0,G37=1),0,AND(G37&lt;=Personalizacion!$E$10,G37&gt;=Personalizacion!$C$10),Personalizacion!$P$5,G37&gt;=Personalizacion!$C$11,Personalizacion!$P$5*2)),NA())</f>
        <v>#N/A</v>
      </c>
      <c r="G38" s="60"/>
      <c r="H38" s="60" t="e">
        <f ca="1">IF(ISNUMBER($C38),H37+_xlfn.SINGLE(_xlfn.IFS(OR(ISBLANK(I37),I37=0,I37=1),0,AND(I37&lt;=Personalizacion!$E$10,I37&gt;=Personalizacion!$C$10),Personalizacion!$P$5,I37&gt;=Personalizacion!$C$11,Personalizacion!$P$5*2)),NA())</f>
        <v>#N/A</v>
      </c>
      <c r="I38" s="60"/>
      <c r="J38" s="60" t="e">
        <f ca="1">IF(ISNUMBER($C38),J37+_xlfn.SINGLE(_xlfn.IFS(OR(ISBLANK(K37),K37=0,K37=1),0,AND(K37&lt;=Personalizacion!$E$10,K37&gt;=Personalizacion!$C$10),Personalizacion!$P$5,K37&gt;=Personalizacion!$C$11,Personalizacion!$P$5*2)),NA())</f>
        <v>#N/A</v>
      </c>
      <c r="K38" s="63"/>
      <c r="L38" s="63"/>
      <c r="M38" s="63"/>
      <c r="N38" s="64"/>
      <c r="O38" s="64"/>
      <c r="P38" s="64"/>
      <c r="Q38" s="1"/>
      <c r="R38" s="1"/>
      <c r="S38" s="1"/>
      <c r="T38" s="1"/>
      <c r="U38" s="1"/>
      <c r="V38" s="1"/>
      <c r="W38" s="1"/>
      <c r="X38" s="1"/>
      <c r="Y38" s="1"/>
      <c r="Z38" s="1"/>
    </row>
    <row r="39" spans="1:26" ht="14.4">
      <c r="A39" s="1"/>
      <c r="B39" s="58" t="e">
        <f t="shared" ca="1" si="0"/>
        <v>#N/A</v>
      </c>
      <c r="C39" s="59" t="e">
        <f t="shared" ca="1" si="1"/>
        <v>#N/A</v>
      </c>
      <c r="D39" s="60" t="e">
        <f ca="1">IF(ISNUMBER($C39),D38+_xlfn.SINGLE(_xlfn.IFS(OR(ISBLANK(E38),E38=0,E38=1),0,AND(E38&lt;=Personalizacion!$E$10,E38&gt;=Personalizacion!$C$10),Personalizacion!$P$5,E38&gt;=Personalizacion!$C$11,Personalizacion!$P$5*2)),NA())</f>
        <v>#N/A</v>
      </c>
      <c r="E39" s="60"/>
      <c r="F39" s="60" t="e">
        <f ca="1">IF(ISNUMBER($C39),F38+_xlfn.SINGLE(_xlfn.IFS(OR(ISBLANK(G38),G38=0,G38=1),0,AND(G38&lt;=Personalizacion!$E$10,G38&gt;=Personalizacion!$C$10),Personalizacion!$P$5,G38&gt;=Personalizacion!$C$11,Personalizacion!$P$5*2)),NA())</f>
        <v>#N/A</v>
      </c>
      <c r="G39" s="60"/>
      <c r="H39" s="60" t="e">
        <f ca="1">IF(ISNUMBER($C39),H38+_xlfn.SINGLE(_xlfn.IFS(OR(ISBLANK(I38),I38=0,I38=1),0,AND(I38&lt;=Personalizacion!$E$10,I38&gt;=Personalizacion!$C$10),Personalizacion!$P$5,I38&gt;=Personalizacion!$C$11,Personalizacion!$P$5*2)),NA())</f>
        <v>#N/A</v>
      </c>
      <c r="I39" s="60"/>
      <c r="J39" s="60" t="e">
        <f ca="1">IF(ISNUMBER($C39),J38+_xlfn.SINGLE(_xlfn.IFS(OR(ISBLANK(K38),K38=0,K38=1),0,AND(K38&lt;=Personalizacion!$E$10,K38&gt;=Personalizacion!$C$10),Personalizacion!$P$5,K38&gt;=Personalizacion!$C$11,Personalizacion!$P$5*2)),NA())</f>
        <v>#N/A</v>
      </c>
      <c r="K39" s="63"/>
      <c r="L39" s="63"/>
      <c r="M39" s="63"/>
      <c r="N39" s="64"/>
      <c r="O39" s="64"/>
      <c r="P39" s="64"/>
      <c r="Q39" s="1"/>
      <c r="R39" s="1"/>
      <c r="S39" s="1"/>
      <c r="T39" s="1"/>
      <c r="U39" s="1"/>
      <c r="V39" s="1"/>
      <c r="W39" s="1"/>
      <c r="X39" s="1"/>
      <c r="Y39" s="1"/>
      <c r="Z39" s="1"/>
    </row>
    <row r="40" spans="1:26" ht="14.4">
      <c r="A40" s="1"/>
      <c r="B40" s="58" t="e">
        <f t="shared" ca="1" si="0"/>
        <v>#N/A</v>
      </c>
      <c r="C40" s="59" t="e">
        <f t="shared" ca="1" si="1"/>
        <v>#N/A</v>
      </c>
      <c r="D40" s="60" t="e">
        <f ca="1">IF(ISNUMBER($C40),D39+_xlfn.SINGLE(_xlfn.IFS(OR(ISBLANK(E39),E39=0,E39=1),0,AND(E39&lt;=Personalizacion!$E$10,E39&gt;=Personalizacion!$C$10),Personalizacion!$P$5,E39&gt;=Personalizacion!$C$11,Personalizacion!$P$5*2)),NA())</f>
        <v>#N/A</v>
      </c>
      <c r="E40" s="60"/>
      <c r="F40" s="60" t="e">
        <f ca="1">IF(ISNUMBER($C40),F39+_xlfn.SINGLE(_xlfn.IFS(OR(ISBLANK(G39),G39=0,G39=1),0,AND(G39&lt;=Personalizacion!$E$10,G39&gt;=Personalizacion!$C$10),Personalizacion!$P$5,G39&gt;=Personalizacion!$C$11,Personalizacion!$P$5*2)),NA())</f>
        <v>#N/A</v>
      </c>
      <c r="G40" s="60"/>
      <c r="H40" s="60" t="e">
        <f ca="1">IF(ISNUMBER($C40),H39+_xlfn.SINGLE(_xlfn.IFS(OR(ISBLANK(I39),I39=0,I39=1),0,AND(I39&lt;=Personalizacion!$E$10,I39&gt;=Personalizacion!$C$10),Personalizacion!$P$5,I39&gt;=Personalizacion!$C$11,Personalizacion!$P$5*2)),NA())</f>
        <v>#N/A</v>
      </c>
      <c r="I40" s="60"/>
      <c r="J40" s="60" t="e">
        <f ca="1">IF(ISNUMBER($C40),J39+_xlfn.SINGLE(_xlfn.IFS(OR(ISBLANK(K39),K39=0,K39=1),0,AND(K39&lt;=Personalizacion!$E$10,K39&gt;=Personalizacion!$C$10),Personalizacion!$P$5,K39&gt;=Personalizacion!$C$11,Personalizacion!$P$5*2)),NA())</f>
        <v>#N/A</v>
      </c>
      <c r="K40" s="63"/>
      <c r="L40" s="65"/>
      <c r="M40" s="65"/>
      <c r="N40" s="66"/>
      <c r="O40" s="66"/>
      <c r="P40" s="69" t="s">
        <v>60</v>
      </c>
      <c r="Q40" s="13"/>
      <c r="R40" s="1"/>
      <c r="S40" s="1"/>
      <c r="T40" s="1"/>
      <c r="U40" s="1"/>
      <c r="V40" s="1"/>
      <c r="W40" s="1"/>
      <c r="X40" s="1"/>
      <c r="Y40" s="1"/>
      <c r="Z40" s="1"/>
    </row>
    <row r="41" spans="1:26" ht="14.4">
      <c r="A41" s="1"/>
      <c r="B41" s="58" t="e">
        <f t="shared" ca="1" si="0"/>
        <v>#N/A</v>
      </c>
      <c r="C41" s="59" t="e">
        <f t="shared" ca="1" si="1"/>
        <v>#N/A</v>
      </c>
      <c r="D41" s="60" t="e">
        <f ca="1">IF(ISNUMBER($C41),D40+_xlfn.SINGLE(_xlfn.IFS(OR(ISBLANK(E40),E40=0,E40=1),0,AND(E40&lt;=Personalizacion!$E$10,E40&gt;=Personalizacion!$C$10),Personalizacion!$P$5,E40&gt;=Personalizacion!$C$11,Personalizacion!$P$5*2)),NA())</f>
        <v>#N/A</v>
      </c>
      <c r="E41" s="60"/>
      <c r="F41" s="60" t="e">
        <f ca="1">IF(ISNUMBER($C41),F40+_xlfn.SINGLE(_xlfn.IFS(OR(ISBLANK(G40),G40=0,G40=1),0,AND(G40&lt;=Personalizacion!$E$10,G40&gt;=Personalizacion!$C$10),Personalizacion!$P$5,G40&gt;=Personalizacion!$C$11,Personalizacion!$P$5*2)),NA())</f>
        <v>#N/A</v>
      </c>
      <c r="G41" s="60"/>
      <c r="H41" s="60" t="e">
        <f ca="1">IF(ISNUMBER($C41),H40+_xlfn.SINGLE(_xlfn.IFS(OR(ISBLANK(I40),I40=0,I40=1),0,AND(I40&lt;=Personalizacion!$E$10,I40&gt;=Personalizacion!$C$10),Personalizacion!$P$5,I40&gt;=Personalizacion!$C$11,Personalizacion!$P$5*2)),NA())</f>
        <v>#N/A</v>
      </c>
      <c r="I41" s="60"/>
      <c r="J41" s="60" t="e">
        <f ca="1">IF(ISNUMBER($C41),J40+_xlfn.SINGLE(_xlfn.IFS(OR(ISBLANK(K40),K40=0,K40=1),0,AND(K40&lt;=Personalizacion!$E$10,K40&gt;=Personalizacion!$C$10),Personalizacion!$P$5,K40&gt;=Personalizacion!$C$11,Personalizacion!$P$5*2)),NA())</f>
        <v>#N/A</v>
      </c>
      <c r="K41" s="63"/>
      <c r="L41" s="72"/>
      <c r="M41" s="72"/>
      <c r="N41" s="71"/>
      <c r="O41" s="64"/>
      <c r="P41" s="71"/>
      <c r="Q41" s="1"/>
      <c r="R41" s="1"/>
      <c r="S41" s="1"/>
      <c r="T41" s="1"/>
      <c r="U41" s="1"/>
      <c r="V41" s="1"/>
      <c r="W41" s="1"/>
      <c r="X41" s="1"/>
      <c r="Y41" s="1"/>
      <c r="Z41" s="1"/>
    </row>
    <row r="42" spans="1:26" ht="14.4">
      <c r="A42" s="1"/>
      <c r="B42" s="58" t="e">
        <f t="shared" ca="1" si="0"/>
        <v>#N/A</v>
      </c>
      <c r="C42" s="59" t="e">
        <f t="shared" ca="1" si="1"/>
        <v>#N/A</v>
      </c>
      <c r="D42" s="60" t="e">
        <f ca="1">IF(ISNUMBER($C42),D41+_xlfn.SINGLE(_xlfn.IFS(OR(ISBLANK(E41),E41=0,E41=1),0,AND(E41&lt;=Personalizacion!$E$10,E41&gt;=Personalizacion!$C$10),Personalizacion!$P$5,E41&gt;=Personalizacion!$C$11,Personalizacion!$P$5*2)),NA())</f>
        <v>#N/A</v>
      </c>
      <c r="E42" s="60"/>
      <c r="F42" s="60" t="e">
        <f ca="1">IF(ISNUMBER($C42),F41+_xlfn.SINGLE(_xlfn.IFS(OR(ISBLANK(G41),G41=0,G41=1),0,AND(G41&lt;=Personalizacion!$E$10,G41&gt;=Personalizacion!$C$10),Personalizacion!$P$5,G41&gt;=Personalizacion!$C$11,Personalizacion!$P$5*2)),NA())</f>
        <v>#N/A</v>
      </c>
      <c r="G42" s="60"/>
      <c r="H42" s="60" t="e">
        <f ca="1">IF(ISNUMBER($C42),H41+_xlfn.SINGLE(_xlfn.IFS(OR(ISBLANK(I41),I41=0,I41=1),0,AND(I41&lt;=Personalizacion!$E$10,I41&gt;=Personalizacion!$C$10),Personalizacion!$P$5,I41&gt;=Personalizacion!$C$11,Personalizacion!$P$5*2)),NA())</f>
        <v>#N/A</v>
      </c>
      <c r="I42" s="60"/>
      <c r="J42" s="60" t="e">
        <f ca="1">IF(ISNUMBER($C42),J41+_xlfn.SINGLE(_xlfn.IFS(OR(ISBLANK(K41),K41=0,K41=1),0,AND(K41&lt;=Personalizacion!$E$10,K41&gt;=Personalizacion!$C$10),Personalizacion!$P$5,K41&gt;=Personalizacion!$C$11,Personalizacion!$P$5*2)),NA())</f>
        <v>#N/A</v>
      </c>
      <c r="K42" s="63"/>
      <c r="L42" s="63"/>
      <c r="M42" s="63"/>
      <c r="N42" s="64"/>
      <c r="O42" s="64"/>
      <c r="P42" s="64"/>
      <c r="Q42" s="1"/>
      <c r="R42" s="1"/>
      <c r="S42" s="1"/>
      <c r="T42" s="1"/>
      <c r="U42" s="1"/>
      <c r="V42" s="1"/>
      <c r="W42" s="1"/>
      <c r="X42" s="1"/>
      <c r="Y42" s="1"/>
      <c r="Z42" s="1"/>
    </row>
    <row r="43" spans="1:26" ht="14.4">
      <c r="A43" s="1"/>
      <c r="B43" s="58" t="e">
        <f t="shared" ca="1" si="0"/>
        <v>#N/A</v>
      </c>
      <c r="C43" s="59" t="e">
        <f t="shared" ca="1" si="1"/>
        <v>#N/A</v>
      </c>
      <c r="D43" s="60" t="e">
        <f ca="1">IF(ISNUMBER($C43),D42+_xlfn.SINGLE(_xlfn.IFS(OR(ISBLANK(E42),E42=0,E42=1),0,AND(E42&lt;=Personalizacion!$E$10,E42&gt;=Personalizacion!$C$10),Personalizacion!$P$5,E42&gt;=Personalizacion!$C$11,Personalizacion!$P$5*2)),NA())</f>
        <v>#N/A</v>
      </c>
      <c r="E43" s="60"/>
      <c r="F43" s="60" t="e">
        <f ca="1">IF(ISNUMBER($C43),F42+_xlfn.SINGLE(_xlfn.IFS(OR(ISBLANK(G42),G42=0,G42=1),0,AND(G42&lt;=Personalizacion!$E$10,G42&gt;=Personalizacion!$C$10),Personalizacion!$P$5,G42&gt;=Personalizacion!$C$11,Personalizacion!$P$5*2)),NA())</f>
        <v>#N/A</v>
      </c>
      <c r="G43" s="60"/>
      <c r="H43" s="60" t="e">
        <f ca="1">IF(ISNUMBER($C43),H42+_xlfn.SINGLE(_xlfn.IFS(OR(ISBLANK(I42),I42=0,I42=1),0,AND(I42&lt;=Personalizacion!$E$10,I42&gt;=Personalizacion!$C$10),Personalizacion!$P$5,I42&gt;=Personalizacion!$C$11,Personalizacion!$P$5*2)),NA())</f>
        <v>#N/A</v>
      </c>
      <c r="I43" s="60"/>
      <c r="J43" s="60" t="e">
        <f ca="1">IF(ISNUMBER($C43),J42+_xlfn.SINGLE(_xlfn.IFS(OR(ISBLANK(K42),K42=0,K42=1),0,AND(K42&lt;=Personalizacion!$E$10,K42&gt;=Personalizacion!$C$10),Personalizacion!$P$5,K42&gt;=Personalizacion!$C$11,Personalizacion!$P$5*2)),NA())</f>
        <v>#N/A</v>
      </c>
      <c r="K43" s="63"/>
      <c r="L43" s="63"/>
      <c r="M43" s="63"/>
      <c r="N43" s="64"/>
      <c r="O43" s="64"/>
      <c r="P43" s="64"/>
      <c r="Q43" s="1"/>
      <c r="R43" s="1"/>
      <c r="S43" s="1"/>
      <c r="T43" s="1"/>
      <c r="U43" s="1"/>
      <c r="V43" s="1"/>
      <c r="W43" s="1"/>
      <c r="X43" s="1"/>
      <c r="Y43" s="1"/>
      <c r="Z43" s="1"/>
    </row>
    <row r="44" spans="1:26" ht="14.4">
      <c r="A44" s="1"/>
      <c r="B44" s="58" t="e">
        <f t="shared" ca="1" si="0"/>
        <v>#N/A</v>
      </c>
      <c r="C44" s="59" t="e">
        <f t="shared" ca="1" si="1"/>
        <v>#N/A</v>
      </c>
      <c r="D44" s="60" t="e">
        <f ca="1">IF(ISNUMBER($C44),D43+_xlfn.SINGLE(_xlfn.IFS(OR(ISBLANK(E43),E43=0,E43=1),0,AND(E43&lt;=Personalizacion!$E$10,E43&gt;=Personalizacion!$C$10),Personalizacion!$P$5,E43&gt;=Personalizacion!$C$11,Personalizacion!$P$5*2)),NA())</f>
        <v>#N/A</v>
      </c>
      <c r="E44" s="60"/>
      <c r="F44" s="60" t="e">
        <f ca="1">IF(ISNUMBER($C44),F43+_xlfn.SINGLE(_xlfn.IFS(OR(ISBLANK(G43),G43=0,G43=1),0,AND(G43&lt;=Personalizacion!$E$10,G43&gt;=Personalizacion!$C$10),Personalizacion!$P$5,G43&gt;=Personalizacion!$C$11,Personalizacion!$P$5*2)),NA())</f>
        <v>#N/A</v>
      </c>
      <c r="G44" s="60"/>
      <c r="H44" s="60" t="e">
        <f ca="1">IF(ISNUMBER($C44),H43+_xlfn.SINGLE(_xlfn.IFS(OR(ISBLANK(I43),I43=0,I43=1),0,AND(I43&lt;=Personalizacion!$E$10,I43&gt;=Personalizacion!$C$10),Personalizacion!$P$5,I43&gt;=Personalizacion!$C$11,Personalizacion!$P$5*2)),NA())</f>
        <v>#N/A</v>
      </c>
      <c r="I44" s="60"/>
      <c r="J44" s="60" t="e">
        <f ca="1">IF(ISNUMBER($C44),J43+_xlfn.SINGLE(_xlfn.IFS(OR(ISBLANK(K43),K43=0,K43=1),0,AND(K43&lt;=Personalizacion!$E$10,K43&gt;=Personalizacion!$C$10),Personalizacion!$P$5,K43&gt;=Personalizacion!$C$11,Personalizacion!$P$5*2)),NA())</f>
        <v>#N/A</v>
      </c>
      <c r="K44" s="63"/>
      <c r="L44" s="63"/>
      <c r="M44" s="63"/>
      <c r="N44" s="64"/>
      <c r="O44" s="64"/>
      <c r="P44" s="64"/>
      <c r="Q44" s="1"/>
      <c r="R44" s="1"/>
      <c r="S44" s="1"/>
      <c r="T44" s="1"/>
      <c r="U44" s="1"/>
      <c r="V44" s="1"/>
      <c r="W44" s="1"/>
      <c r="X44" s="1"/>
      <c r="Y44" s="1"/>
      <c r="Z44" s="1"/>
    </row>
    <row r="45" spans="1:26" ht="14.4">
      <c r="A45" s="1"/>
      <c r="B45" s="58" t="e">
        <f t="shared" ca="1" si="0"/>
        <v>#N/A</v>
      </c>
      <c r="C45" s="59" t="e">
        <f t="shared" ca="1" si="1"/>
        <v>#N/A</v>
      </c>
      <c r="D45" s="60" t="e">
        <f ca="1">IF(ISNUMBER($C45),D44+_xlfn.SINGLE(_xlfn.IFS(OR(ISBLANK(E44),E44=0,E44=1),0,AND(E44&lt;=Personalizacion!$E$10,E44&gt;=Personalizacion!$C$10),Personalizacion!$P$5,E44&gt;=Personalizacion!$C$11,Personalizacion!$P$5*2)),NA())</f>
        <v>#N/A</v>
      </c>
      <c r="E45" s="60"/>
      <c r="F45" s="60" t="e">
        <f ca="1">IF(ISNUMBER($C45),F44+_xlfn.SINGLE(_xlfn.IFS(OR(ISBLANK(G44),G44=0,G44=1),0,AND(G44&lt;=Personalizacion!$E$10,G44&gt;=Personalizacion!$C$10),Personalizacion!$P$5,G44&gt;=Personalizacion!$C$11,Personalizacion!$P$5*2)),NA())</f>
        <v>#N/A</v>
      </c>
      <c r="G45" s="60"/>
      <c r="H45" s="60" t="e">
        <f ca="1">IF(ISNUMBER($C45),H44+_xlfn.SINGLE(_xlfn.IFS(OR(ISBLANK(I44),I44=0,I44=1),0,AND(I44&lt;=Personalizacion!$E$10,I44&gt;=Personalizacion!$C$10),Personalizacion!$P$5,I44&gt;=Personalizacion!$C$11,Personalizacion!$P$5*2)),NA())</f>
        <v>#N/A</v>
      </c>
      <c r="I45" s="60"/>
      <c r="J45" s="60" t="e">
        <f ca="1">IF(ISNUMBER($C45),J44+_xlfn.SINGLE(_xlfn.IFS(OR(ISBLANK(K44),K44=0,K44=1),0,AND(K44&lt;=Personalizacion!$E$10,K44&gt;=Personalizacion!$C$10),Personalizacion!$P$5,K44&gt;=Personalizacion!$C$11,Personalizacion!$P$5*2)),NA())</f>
        <v>#N/A</v>
      </c>
      <c r="K45" s="63"/>
      <c r="L45" s="63"/>
      <c r="M45" s="63"/>
      <c r="N45" s="64"/>
      <c r="O45" s="64"/>
      <c r="P45" s="64"/>
      <c r="Q45" s="1"/>
      <c r="R45" s="1"/>
      <c r="S45" s="1"/>
      <c r="T45" s="1"/>
      <c r="U45" s="1"/>
      <c r="V45" s="1"/>
      <c r="W45" s="1"/>
      <c r="X45" s="1"/>
      <c r="Y45" s="1"/>
      <c r="Z45" s="1"/>
    </row>
    <row r="46" spans="1:26" ht="14.4">
      <c r="A46" s="1"/>
      <c r="B46" s="58" t="e">
        <f t="shared" ca="1" si="0"/>
        <v>#N/A</v>
      </c>
      <c r="C46" s="59" t="e">
        <f t="shared" ca="1" si="1"/>
        <v>#N/A</v>
      </c>
      <c r="D46" s="60" t="e">
        <f ca="1">IF(ISNUMBER($C46),D45+_xlfn.SINGLE(_xlfn.IFS(OR(ISBLANK(E45),E45=0,E45=1),0,AND(E45&lt;=Personalizacion!$E$10,E45&gt;=Personalizacion!$C$10),Personalizacion!$P$5,E45&gt;=Personalizacion!$C$11,Personalizacion!$P$5*2)),NA())</f>
        <v>#N/A</v>
      </c>
      <c r="E46" s="60"/>
      <c r="F46" s="60" t="e">
        <f ca="1">IF(ISNUMBER($C46),F45+_xlfn.SINGLE(_xlfn.IFS(OR(ISBLANK(G45),G45=0,G45=1),0,AND(G45&lt;=Personalizacion!$E$10,G45&gt;=Personalizacion!$C$10),Personalizacion!$P$5,G45&gt;=Personalizacion!$C$11,Personalizacion!$P$5*2)),NA())</f>
        <v>#N/A</v>
      </c>
      <c r="G46" s="60"/>
      <c r="H46" s="60" t="e">
        <f ca="1">IF(ISNUMBER($C46),H45+_xlfn.SINGLE(_xlfn.IFS(OR(ISBLANK(I45),I45=0,I45=1),0,AND(I45&lt;=Personalizacion!$E$10,I45&gt;=Personalizacion!$C$10),Personalizacion!$P$5,I45&gt;=Personalizacion!$C$11,Personalizacion!$P$5*2)),NA())</f>
        <v>#N/A</v>
      </c>
      <c r="I46" s="60"/>
      <c r="J46" s="60" t="e">
        <f ca="1">IF(ISNUMBER($C46),J45+_xlfn.SINGLE(_xlfn.IFS(OR(ISBLANK(K45),K45=0,K45=1),0,AND(K45&lt;=Personalizacion!$E$10,K45&gt;=Personalizacion!$C$10),Personalizacion!$P$5,K45&gt;=Personalizacion!$C$11,Personalizacion!$P$5*2)),NA())</f>
        <v>#N/A</v>
      </c>
      <c r="K46" s="63"/>
      <c r="L46" s="63"/>
      <c r="M46" s="63"/>
      <c r="N46" s="64"/>
      <c r="O46" s="64"/>
      <c r="P46" s="64"/>
      <c r="Q46" s="1"/>
      <c r="R46" s="1"/>
      <c r="S46" s="1"/>
      <c r="T46" s="1"/>
      <c r="U46" s="1"/>
      <c r="V46" s="1"/>
      <c r="W46" s="1"/>
      <c r="X46" s="1"/>
      <c r="Y46" s="1"/>
      <c r="Z46" s="1"/>
    </row>
    <row r="47" spans="1:26" ht="14.4">
      <c r="A47" s="1"/>
      <c r="B47" s="58" t="e">
        <f t="shared" ca="1" si="0"/>
        <v>#N/A</v>
      </c>
      <c r="C47" s="59" t="e">
        <f t="shared" ca="1" si="1"/>
        <v>#N/A</v>
      </c>
      <c r="D47" s="60" t="e">
        <f ca="1">IF(ISNUMBER($C47),D46+_xlfn.SINGLE(_xlfn.IFS(OR(ISBLANK(E46),E46=0,E46=1),0,AND(E46&lt;=Personalizacion!$E$10,E46&gt;=Personalizacion!$C$10),Personalizacion!$P$5,E46&gt;=Personalizacion!$C$11,Personalizacion!$P$5*2)),NA())</f>
        <v>#N/A</v>
      </c>
      <c r="E47" s="60"/>
      <c r="F47" s="60" t="e">
        <f ca="1">IF(ISNUMBER($C47),F46+_xlfn.SINGLE(_xlfn.IFS(OR(ISBLANK(G46),G46=0,G46=1),0,AND(G46&lt;=Personalizacion!$E$10,G46&gt;=Personalizacion!$C$10),Personalizacion!$P$5,G46&gt;=Personalizacion!$C$11,Personalizacion!$P$5*2)),NA())</f>
        <v>#N/A</v>
      </c>
      <c r="G47" s="60"/>
      <c r="H47" s="60" t="e">
        <f ca="1">IF(ISNUMBER($C47),H46+_xlfn.SINGLE(_xlfn.IFS(OR(ISBLANK(I46),I46=0,I46=1),0,AND(I46&lt;=Personalizacion!$E$10,I46&gt;=Personalizacion!$C$10),Personalizacion!$P$5,I46&gt;=Personalizacion!$C$11,Personalizacion!$P$5*2)),NA())</f>
        <v>#N/A</v>
      </c>
      <c r="I47" s="60"/>
      <c r="J47" s="60" t="e">
        <f ca="1">IF(ISNUMBER($C47),J46+_xlfn.SINGLE(_xlfn.IFS(OR(ISBLANK(K46),K46=0,K46=1),0,AND(K46&lt;=Personalizacion!$E$10,K46&gt;=Personalizacion!$C$10),Personalizacion!$P$5,K46&gt;=Personalizacion!$C$11,Personalizacion!$P$5*2)),NA())</f>
        <v>#N/A</v>
      </c>
      <c r="K47" s="63"/>
      <c r="L47" s="65"/>
      <c r="M47" s="65"/>
      <c r="N47" s="66"/>
      <c r="O47" s="64"/>
      <c r="P47" s="69" t="s">
        <v>60</v>
      </c>
      <c r="Q47" s="13"/>
      <c r="R47" s="1"/>
      <c r="S47" s="1"/>
      <c r="T47" s="1"/>
      <c r="U47" s="1"/>
      <c r="V47" s="1"/>
      <c r="W47" s="1"/>
      <c r="X47" s="1"/>
      <c r="Y47" s="1"/>
      <c r="Z47" s="1"/>
    </row>
    <row r="48" spans="1:26" ht="14.4">
      <c r="A48" s="1"/>
      <c r="B48" s="1"/>
      <c r="C48" s="73"/>
      <c r="D48" s="1"/>
      <c r="G48" s="1"/>
      <c r="H48" s="1"/>
      <c r="I48" s="1"/>
      <c r="J48" s="1"/>
      <c r="K48" s="1"/>
      <c r="L48" s="1"/>
      <c r="M48" s="1"/>
      <c r="N48" s="74"/>
      <c r="O48" s="1"/>
      <c r="P48" s="1"/>
      <c r="Q48" s="1"/>
      <c r="R48" s="1"/>
      <c r="S48" s="1"/>
      <c r="T48" s="1"/>
      <c r="U48" s="1"/>
      <c r="V48" s="1"/>
      <c r="W48" s="1"/>
      <c r="X48" s="1"/>
      <c r="Y48" s="1"/>
      <c r="Z48" s="1"/>
    </row>
    <row r="49" spans="1:26" ht="14.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c r="A54" s="1"/>
      <c r="B54" s="1"/>
      <c r="C54" s="1"/>
      <c r="D54" s="1"/>
      <c r="E54" s="1"/>
      <c r="F54" s="1"/>
      <c r="G54" s="1"/>
      <c r="H54" s="1"/>
      <c r="I54" s="1"/>
      <c r="J54" s="1"/>
      <c r="K54" s="1"/>
      <c r="L54" s="35" t="s">
        <v>26</v>
      </c>
      <c r="M54" s="1"/>
      <c r="N54" s="1"/>
      <c r="O54" s="1"/>
      <c r="P54" s="1"/>
      <c r="Q54" s="1"/>
      <c r="R54" s="1"/>
      <c r="S54" s="1"/>
      <c r="T54" s="1"/>
      <c r="U54" s="1"/>
      <c r="V54" s="1"/>
      <c r="W54" s="1"/>
      <c r="X54" s="1"/>
      <c r="Y54" s="1"/>
      <c r="Z54" s="1"/>
    </row>
    <row r="55" spans="1:26" ht="14.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4">
      <c r="A999" s="1"/>
      <c r="B999" s="1"/>
      <c r="C999" s="1"/>
      <c r="D999" s="1"/>
      <c r="E999" s="1"/>
      <c r="F999" s="1"/>
      <c r="G999" s="1"/>
      <c r="H999" s="1"/>
      <c r="I999" s="1"/>
      <c r="J999" s="1"/>
      <c r="K999" s="1"/>
      <c r="L999" s="1"/>
      <c r="N999" s="1"/>
      <c r="O999" s="1"/>
      <c r="P999" s="1"/>
      <c r="Q999" s="1"/>
      <c r="R999" s="1"/>
      <c r="S999" s="1"/>
      <c r="T999" s="1"/>
      <c r="U999" s="1"/>
      <c r="V999" s="1"/>
      <c r="W999" s="1"/>
      <c r="X999" s="1"/>
      <c r="Y999" s="1"/>
      <c r="Z999" s="1"/>
    </row>
    <row r="1000" spans="1:26" ht="14.4">
      <c r="A1000" s="1"/>
      <c r="B1000" s="1"/>
      <c r="C1000" s="1"/>
      <c r="D1000" s="1"/>
      <c r="E1000" s="1"/>
      <c r="F1000" s="1"/>
      <c r="G1000" s="1"/>
      <c r="H1000" s="1"/>
      <c r="I1000" s="1"/>
      <c r="J1000" s="1"/>
      <c r="K1000" s="1"/>
      <c r="L1000" s="1"/>
      <c r="N1000" s="1"/>
      <c r="P1000" s="1"/>
      <c r="Q1000" s="1"/>
      <c r="R1000" s="1"/>
      <c r="S1000" s="1"/>
      <c r="T1000" s="1"/>
      <c r="U1000" s="1"/>
      <c r="V1000" s="1"/>
      <c r="W1000" s="1"/>
      <c r="X1000" s="1"/>
      <c r="Y1000" s="1"/>
      <c r="Z1000" s="1"/>
    </row>
  </sheetData>
  <mergeCells count="7">
    <mergeCell ref="L4:O4"/>
    <mergeCell ref="A3:B4"/>
    <mergeCell ref="A1:C1"/>
    <mergeCell ref="D4:E4"/>
    <mergeCell ref="F4:G4"/>
    <mergeCell ref="H4:I4"/>
    <mergeCell ref="J4:K4"/>
  </mergeCells>
  <conditionalFormatting sqref="L40:M40 L47:M47">
    <cfRule type="expression" dxfId="9" priority="1">
      <formula>$C41=WEEKNUM(TODAY())</formula>
    </cfRule>
  </conditionalFormatting>
  <conditionalFormatting sqref="L40:M40 L47:M47">
    <cfRule type="expression" dxfId="8" priority="2">
      <formula>$C41=WEEKNUM(TODAY())</formula>
    </cfRule>
  </conditionalFormatting>
  <conditionalFormatting sqref="L33:M33">
    <cfRule type="expression" dxfId="7" priority="3">
      <formula>$C34=WEEKNUM(TODAY())</formula>
    </cfRule>
  </conditionalFormatting>
  <conditionalFormatting sqref="L33:M33">
    <cfRule type="expression" dxfId="6" priority="4">
      <formula>$C34=WEEKNUM(TODAY())</formula>
    </cfRule>
  </conditionalFormatting>
  <conditionalFormatting sqref="L6:M32 L35:M39 L42:M47 E49:F1000 B6:D1000 E6:F47 G6:K1000">
    <cfRule type="expression" dxfId="2" priority="5">
      <formula>$C6=WEEKNUM(TODAY())</formula>
    </cfRule>
  </conditionalFormatting>
  <conditionalFormatting sqref="L6:M33 L35:M40 L42:M47 E49:F1000 B7:D1000 E7:F47 G7:K1000">
    <cfRule type="expression" dxfId="1" priority="6">
      <formula>ISNA(L6)</formula>
    </cfRule>
  </conditionalFormatting>
  <conditionalFormatting sqref="B6">
    <cfRule type="expression" dxfId="5" priority="7">
      <formula>ISNA(B6)</formula>
    </cfRule>
  </conditionalFormatting>
  <conditionalFormatting sqref="B7:B47">
    <cfRule type="expression" dxfId="0" priority="8">
      <formula>ISNA(B7)</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election activeCell="B5" sqref="B5"/>
    </sheetView>
  </sheetViews>
  <sheetFormatPr baseColWidth="10" defaultColWidth="14.44140625" defaultRowHeight="15" customHeight="1"/>
  <cols>
    <col min="1" max="1" width="13.5546875" customWidth="1"/>
    <col min="2" max="2" width="40.44140625" bestFit="1" customWidth="1"/>
    <col min="3" max="3" width="3.88671875" customWidth="1"/>
    <col min="4" max="4" width="31.44140625" bestFit="1" customWidth="1"/>
    <col min="5" max="5" width="4.5546875" customWidth="1"/>
    <col min="6" max="15" width="9.109375" customWidth="1"/>
    <col min="16" max="16" width="11.33203125" hidden="1" customWidth="1"/>
    <col min="17" max="17" width="9.109375" customWidth="1"/>
    <col min="18" max="18" width="12.44140625" hidden="1" customWidth="1"/>
    <col min="19" max="26" width="8.6640625" customWidth="1"/>
  </cols>
  <sheetData>
    <row r="1" spans="1:26" ht="15" customHeight="1">
      <c r="A1" s="75" t="s">
        <v>62</v>
      </c>
      <c r="B1" s="1"/>
      <c r="C1" s="1"/>
      <c r="D1" s="1"/>
      <c r="E1" s="1"/>
      <c r="F1" s="1"/>
      <c r="G1" s="1"/>
      <c r="H1" s="1"/>
      <c r="I1" s="1"/>
      <c r="J1" s="1"/>
      <c r="K1" s="1"/>
      <c r="L1" s="1"/>
      <c r="M1" s="1"/>
      <c r="N1" s="1"/>
      <c r="O1" s="1"/>
      <c r="P1" s="1"/>
      <c r="Q1" s="1"/>
      <c r="R1" s="1"/>
      <c r="S1" s="1"/>
      <c r="T1" s="1"/>
      <c r="U1" s="1"/>
      <c r="V1" s="1"/>
      <c r="W1" s="1"/>
      <c r="X1" s="1"/>
      <c r="Y1" s="1"/>
      <c r="Z1" s="1"/>
    </row>
    <row r="2" spans="1:26" ht="14.4">
      <c r="A2" s="1"/>
      <c r="B2" s="1"/>
      <c r="C2" s="1"/>
      <c r="D2" s="1"/>
      <c r="E2" s="1"/>
      <c r="F2" s="1"/>
      <c r="G2" s="1"/>
      <c r="H2" s="1"/>
      <c r="I2" s="1"/>
      <c r="J2" s="1"/>
      <c r="K2" s="1"/>
      <c r="L2" s="1"/>
      <c r="M2" s="1"/>
      <c r="N2" s="1"/>
      <c r="O2" s="1"/>
      <c r="P2" s="1" t="s">
        <v>27</v>
      </c>
      <c r="Q2" s="1"/>
      <c r="R2" s="1" t="s">
        <v>67</v>
      </c>
      <c r="S2" s="1"/>
      <c r="T2" s="1"/>
      <c r="U2" s="1"/>
      <c r="V2" s="1"/>
      <c r="W2" s="1"/>
      <c r="X2" s="1"/>
      <c r="Y2" s="1"/>
      <c r="Z2" s="1"/>
    </row>
    <row r="3" spans="1:26" ht="15" customHeight="1">
      <c r="A3" s="3" t="s">
        <v>63</v>
      </c>
      <c r="B3" s="76" t="s">
        <v>29</v>
      </c>
      <c r="C3" s="1"/>
      <c r="D3" s="1"/>
      <c r="E3" s="1"/>
      <c r="F3" s="1"/>
      <c r="G3" s="1"/>
      <c r="H3" s="1"/>
      <c r="I3" s="1"/>
      <c r="J3" s="1"/>
      <c r="K3" s="1"/>
      <c r="L3" s="1"/>
      <c r="M3" s="1"/>
      <c r="N3" s="1"/>
      <c r="O3" s="1"/>
      <c r="P3" s="1" t="s">
        <v>28</v>
      </c>
      <c r="Q3" s="1"/>
      <c r="R3" s="1" t="s">
        <v>68</v>
      </c>
      <c r="S3" s="1"/>
      <c r="T3" s="1"/>
      <c r="U3" s="1"/>
      <c r="V3" s="1"/>
      <c r="W3" s="1"/>
      <c r="X3" s="1"/>
      <c r="Y3" s="1"/>
      <c r="Z3" s="1"/>
    </row>
    <row r="4" spans="1:26" thickTop="1">
      <c r="A4" s="1"/>
      <c r="B4" s="1"/>
      <c r="C4" s="1"/>
      <c r="D4" s="95"/>
      <c r="E4" s="95"/>
      <c r="F4" s="95"/>
      <c r="G4" s="95"/>
      <c r="H4" s="95"/>
      <c r="I4" s="95"/>
      <c r="J4" s="1"/>
      <c r="K4" s="1"/>
      <c r="L4" s="1"/>
      <c r="M4" s="1"/>
      <c r="N4" s="1"/>
      <c r="O4" s="1"/>
      <c r="P4" s="1" t="s">
        <v>29</v>
      </c>
      <c r="Q4" s="1"/>
      <c r="R4" s="1" t="s">
        <v>69</v>
      </c>
      <c r="S4" s="1"/>
      <c r="T4" s="1"/>
      <c r="U4" s="1"/>
      <c r="V4" s="1"/>
      <c r="W4" s="1"/>
      <c r="X4" s="1"/>
      <c r="Y4" s="1"/>
      <c r="Z4" s="1"/>
    </row>
    <row r="5" spans="1:26" ht="15" customHeight="1" thickBot="1">
      <c r="A5" s="3" t="s">
        <v>50</v>
      </c>
      <c r="B5" s="77" t="s">
        <v>67</v>
      </c>
      <c r="C5" s="1"/>
      <c r="D5" s="113" t="s">
        <v>34</v>
      </c>
      <c r="E5" s="113"/>
      <c r="F5" s="113"/>
      <c r="G5" s="113"/>
      <c r="H5" s="113"/>
      <c r="I5" s="113"/>
      <c r="J5" s="1"/>
      <c r="K5" s="1"/>
      <c r="L5" s="1"/>
      <c r="M5" s="1"/>
      <c r="N5" s="1"/>
      <c r="O5" s="1"/>
      <c r="P5" s="1">
        <f>_xlfn.IFS($B$3=$P$3,5,$B$3=$P$4,2.5,$B$3=$P$2,1)</f>
        <v>2.5</v>
      </c>
      <c r="Q5" s="1"/>
      <c r="R5" s="1" t="s">
        <v>70</v>
      </c>
      <c r="S5" s="1"/>
      <c r="T5" s="1"/>
      <c r="U5" s="1"/>
      <c r="V5" s="1"/>
      <c r="W5" s="1"/>
      <c r="X5" s="1"/>
      <c r="Y5" s="1"/>
      <c r="Z5" s="1"/>
    </row>
    <row r="6" spans="1:26" thickTop="1">
      <c r="A6" s="1"/>
      <c r="B6" s="1"/>
      <c r="C6" s="1"/>
      <c r="D6" s="1"/>
      <c r="E6" s="1"/>
      <c r="F6" s="1"/>
      <c r="G6" s="1"/>
      <c r="H6" s="1"/>
      <c r="I6" s="1"/>
      <c r="J6" s="1"/>
      <c r="K6" s="1"/>
      <c r="L6" s="1"/>
      <c r="M6" s="1"/>
      <c r="N6" s="1"/>
      <c r="O6" s="1"/>
      <c r="P6" s="1"/>
      <c r="Q6" s="1"/>
      <c r="R6" s="1">
        <f>_xlfn.IFS($B$5=$R$2,1,$B$5=$R$3,2,$B$5=$R$4,3,$B$5=$R$5,4)</f>
        <v>1</v>
      </c>
      <c r="S6" s="1"/>
      <c r="T6" s="1"/>
      <c r="U6" s="1"/>
      <c r="V6" s="1"/>
      <c r="W6" s="1"/>
      <c r="X6" s="1"/>
      <c r="Y6" s="1"/>
      <c r="Z6" s="1"/>
    </row>
    <row r="7" spans="1:26" ht="14.4">
      <c r="A7" s="1"/>
      <c r="B7" s="1"/>
      <c r="C7" s="1"/>
      <c r="D7" s="1"/>
      <c r="E7" s="1"/>
      <c r="F7" s="1"/>
      <c r="G7" s="1"/>
      <c r="H7" s="1"/>
      <c r="I7" s="1"/>
      <c r="J7" s="1"/>
      <c r="K7" s="1"/>
      <c r="L7" s="1"/>
      <c r="M7" s="1"/>
      <c r="N7" s="1"/>
      <c r="O7" s="1"/>
      <c r="P7" s="1"/>
      <c r="Q7" s="1"/>
      <c r="R7" s="1"/>
      <c r="S7" s="1"/>
      <c r="T7" s="1"/>
      <c r="U7" s="1"/>
      <c r="V7" s="1"/>
      <c r="W7" s="1"/>
      <c r="X7" s="1"/>
      <c r="Y7" s="1"/>
      <c r="Z7" s="1"/>
    </row>
    <row r="8" spans="1:26" ht="15" customHeight="1">
      <c r="A8" s="105" t="s">
        <v>64</v>
      </c>
      <c r="B8" s="112"/>
      <c r="C8" s="1"/>
      <c r="D8" s="1"/>
      <c r="E8" s="1"/>
      <c r="F8" s="1"/>
      <c r="G8" s="1"/>
      <c r="H8" s="1"/>
      <c r="I8" s="1"/>
      <c r="J8" s="1"/>
      <c r="K8" s="1"/>
      <c r="L8" s="1"/>
      <c r="M8" s="1"/>
      <c r="N8" s="1"/>
      <c r="O8" s="1"/>
      <c r="P8" s="1"/>
      <c r="Q8" s="1"/>
      <c r="R8" s="1"/>
      <c r="S8" s="1"/>
      <c r="T8" s="1"/>
      <c r="U8" s="1"/>
      <c r="V8" s="1"/>
      <c r="W8" s="1"/>
      <c r="X8" s="1"/>
      <c r="Y8" s="1"/>
      <c r="Z8" s="1"/>
    </row>
    <row r="9" spans="1:26" ht="14.4">
      <c r="A9" s="78" t="s">
        <v>51</v>
      </c>
      <c r="B9" s="1"/>
      <c r="C9" s="1"/>
      <c r="D9" s="1"/>
      <c r="E9" s="1"/>
      <c r="F9" s="1"/>
      <c r="G9" s="1"/>
      <c r="H9" s="1"/>
      <c r="I9" s="1"/>
      <c r="J9" s="1"/>
      <c r="K9" s="1"/>
      <c r="L9" s="1"/>
      <c r="M9" s="1"/>
      <c r="N9" s="1"/>
      <c r="O9" s="1"/>
      <c r="P9" s="1"/>
      <c r="Q9" s="1"/>
      <c r="R9" s="1"/>
      <c r="S9" s="1"/>
      <c r="T9" s="1"/>
      <c r="U9" s="1"/>
      <c r="V9" s="1"/>
      <c r="W9" s="1"/>
      <c r="X9" s="1"/>
      <c r="Y9" s="1"/>
      <c r="Z9" s="1"/>
    </row>
    <row r="10" spans="1:26" ht="14.4">
      <c r="A10" s="79" t="s">
        <v>30</v>
      </c>
      <c r="B10" s="101" t="s">
        <v>45</v>
      </c>
      <c r="C10" s="76">
        <v>2</v>
      </c>
      <c r="D10" s="100" t="s">
        <v>44</v>
      </c>
      <c r="E10" s="76">
        <v>4</v>
      </c>
      <c r="F10" s="1"/>
      <c r="G10" s="1"/>
      <c r="H10" s="1"/>
      <c r="I10" s="1"/>
      <c r="J10" s="1"/>
      <c r="K10" s="1"/>
      <c r="L10" s="1"/>
      <c r="M10" s="1"/>
      <c r="N10" s="1"/>
      <c r="O10" s="1"/>
      <c r="P10" s="1"/>
      <c r="Q10" s="1"/>
      <c r="R10" s="1"/>
      <c r="S10" s="1"/>
      <c r="T10" s="1"/>
      <c r="U10" s="1"/>
      <c r="V10" s="1"/>
      <c r="W10" s="1"/>
      <c r="X10" s="1"/>
      <c r="Y10" s="1"/>
      <c r="Z10" s="1"/>
    </row>
    <row r="11" spans="1:26" ht="14.4">
      <c r="A11" s="80" t="s">
        <v>31</v>
      </c>
      <c r="B11" s="102" t="s">
        <v>45</v>
      </c>
      <c r="C11" s="76">
        <v>5</v>
      </c>
      <c r="D11" s="81"/>
      <c r="E11" s="82"/>
      <c r="F11" s="1"/>
      <c r="H11" s="1"/>
      <c r="I11" s="1"/>
      <c r="J11" s="1"/>
      <c r="K11" s="1"/>
      <c r="L11" s="1"/>
      <c r="M11" s="1"/>
      <c r="N11" s="1"/>
      <c r="O11" s="1"/>
      <c r="P11" s="1"/>
      <c r="Q11" s="1"/>
      <c r="R11" s="1"/>
      <c r="S11" s="1"/>
      <c r="T11" s="1"/>
      <c r="U11" s="1"/>
      <c r="V11" s="1"/>
      <c r="W11" s="1"/>
      <c r="X11" s="1"/>
      <c r="Y11" s="1"/>
      <c r="Z11" s="1"/>
    </row>
    <row r="12" spans="1:26" ht="14.4">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8:B8"/>
    <mergeCell ref="D5:I5"/>
  </mergeCells>
  <dataValidations count="2">
    <dataValidation type="list" allowBlank="1" showErrorMessage="1" sqref="B3" xr:uid="{00000000-0002-0000-0200-000000000000}">
      <formula1>lbskgs</formula1>
    </dataValidation>
    <dataValidation type="list" allowBlank="1" showErrorMessage="1" sqref="B5" xr:uid="{00000000-0002-0000-0200-000001000000}">
      <formula1>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001"/>
  <sheetViews>
    <sheetView tabSelected="1" workbookViewId="0">
      <selection activeCell="O19" sqref="O19"/>
    </sheetView>
  </sheetViews>
  <sheetFormatPr baseColWidth="10" defaultColWidth="14.44140625" defaultRowHeight="15" customHeight="1"/>
  <cols>
    <col min="1" max="1" width="4.109375" customWidth="1"/>
    <col min="2" max="2" width="10.6640625" customWidth="1"/>
    <col min="3" max="3" width="27.88671875" customWidth="1"/>
    <col min="4" max="5" width="11.33203125" bestFit="1" customWidth="1"/>
    <col min="6" max="6" width="5.5546875" customWidth="1"/>
    <col min="7" max="7" width="5.33203125" customWidth="1"/>
    <col min="8" max="8" width="10.5546875" customWidth="1"/>
    <col min="9" max="9" width="5.33203125" customWidth="1"/>
    <col min="10" max="10" width="5.5546875" customWidth="1"/>
    <col min="11" max="11" width="5.33203125" customWidth="1"/>
    <col min="12" max="12" width="11.109375" customWidth="1"/>
    <col min="13" max="13" width="11.33203125" bestFit="1" customWidth="1"/>
    <col min="14" max="14" width="5.33203125" customWidth="1"/>
    <col min="15" max="15" width="6" customWidth="1"/>
    <col min="16" max="16" width="9.88671875" customWidth="1"/>
    <col min="17" max="20" width="5.33203125" customWidth="1"/>
    <col min="21" max="21" width="4.33203125" customWidth="1"/>
    <col min="22" max="27" width="5.6640625" customWidth="1"/>
    <col min="28" max="28" width="9.33203125" customWidth="1"/>
    <col min="29" max="32" width="4.33203125" customWidth="1"/>
  </cols>
  <sheetData>
    <row r="1" spans="1:32" ht="15.6">
      <c r="A1" s="144" t="s">
        <v>35</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5" customHeight="1">
      <c r="A2" s="105" t="s">
        <v>65</v>
      </c>
      <c r="B2" s="106"/>
      <c r="C2" s="112"/>
      <c r="D2" s="141" t="s">
        <v>56</v>
      </c>
      <c r="E2" s="142"/>
      <c r="F2" s="141">
        <f ca="1">CEILING('Registro diario'!J2,Personalizacion!$P$5)</f>
        <v>100</v>
      </c>
      <c r="G2" s="142"/>
      <c r="H2" s="141" t="s">
        <v>53</v>
      </c>
      <c r="I2" s="142"/>
      <c r="J2" s="141">
        <f ca="1">CEILING('Registro diario'!D2,Personalizacion!$P$5)</f>
        <v>100</v>
      </c>
      <c r="K2" s="142"/>
      <c r="L2" s="141" t="s">
        <v>55</v>
      </c>
      <c r="M2" s="142"/>
      <c r="N2" s="141">
        <f ca="1">CEILING('Registro diario'!H2,Personalizacion!$P$5)</f>
        <v>100</v>
      </c>
      <c r="O2" s="142"/>
      <c r="P2" s="141" t="s">
        <v>54</v>
      </c>
      <c r="Q2" s="142"/>
      <c r="R2" s="141">
        <f ca="1">CEILING('Registro diario'!F2,Personalizacion!$P$5)</f>
        <v>100</v>
      </c>
      <c r="S2" s="142"/>
      <c r="T2" s="1"/>
      <c r="U2" s="143"/>
      <c r="V2" s="128"/>
      <c r="W2" s="128"/>
      <c r="X2" s="128"/>
      <c r="Y2" s="1"/>
      <c r="Z2" s="1"/>
      <c r="AA2" s="1"/>
      <c r="AB2" s="1"/>
      <c r="AC2" s="1"/>
      <c r="AD2" s="1"/>
      <c r="AE2" s="1"/>
      <c r="AF2" s="1"/>
    </row>
    <row r="3" spans="1:32" ht="15" customHeight="1">
      <c r="A3" s="141" t="s">
        <v>66</v>
      </c>
      <c r="B3" s="142"/>
      <c r="C3" s="3" t="str">
        <f>Personalizacion!$B$5</f>
        <v>4 Dias</v>
      </c>
      <c r="D3" s="1"/>
      <c r="E3" s="1"/>
      <c r="F3" s="1"/>
      <c r="G3" s="1"/>
      <c r="H3" s="1"/>
      <c r="I3" s="1"/>
      <c r="J3" s="1"/>
      <c r="K3" s="1"/>
      <c r="L3" s="1"/>
      <c r="M3" s="1"/>
      <c r="N3" s="1"/>
      <c r="O3" s="1"/>
      <c r="P3" s="1"/>
      <c r="Q3" s="1"/>
      <c r="R3" s="1"/>
      <c r="S3" s="1"/>
      <c r="T3" s="1"/>
      <c r="U3" s="1"/>
      <c r="V3" s="4"/>
      <c r="W3" s="4"/>
      <c r="X3" s="1"/>
      <c r="Y3" s="1"/>
      <c r="Z3" s="1"/>
      <c r="AA3" s="1"/>
      <c r="AB3" s="1"/>
      <c r="AC3" s="1"/>
      <c r="AD3" s="1"/>
      <c r="AE3" s="1"/>
      <c r="AF3" s="1"/>
    </row>
    <row r="4" spans="1:32" ht="14.4">
      <c r="A4" s="1"/>
      <c r="B4" s="5" t="s">
        <v>71</v>
      </c>
      <c r="C4" s="5" t="s">
        <v>95</v>
      </c>
      <c r="D4" s="138" t="s">
        <v>0</v>
      </c>
      <c r="E4" s="139"/>
      <c r="F4" s="138" t="s">
        <v>1</v>
      </c>
      <c r="G4" s="139"/>
      <c r="H4" s="138" t="s">
        <v>2</v>
      </c>
      <c r="I4" s="139"/>
      <c r="J4" s="138" t="s">
        <v>3</v>
      </c>
      <c r="K4" s="139"/>
      <c r="L4" s="138" t="s">
        <v>4</v>
      </c>
      <c r="M4" s="139"/>
      <c r="N4" s="138" t="s">
        <v>5</v>
      </c>
      <c r="O4" s="139"/>
      <c r="P4" s="138" t="s">
        <v>6</v>
      </c>
      <c r="Q4" s="139"/>
      <c r="R4" s="138" t="s">
        <v>7</v>
      </c>
      <c r="S4" s="139"/>
      <c r="T4" s="138" t="s">
        <v>8</v>
      </c>
      <c r="U4" s="139"/>
      <c r="V4" s="152" t="s">
        <v>78</v>
      </c>
      <c r="W4" s="140"/>
      <c r="X4" s="140"/>
      <c r="Y4" s="140"/>
      <c r="Z4" s="140"/>
      <c r="AA4" s="1"/>
      <c r="AB4" s="1"/>
      <c r="AC4" s="1"/>
      <c r="AD4" s="1"/>
      <c r="AE4" s="1"/>
      <c r="AF4" s="1"/>
    </row>
    <row r="5" spans="1:32" ht="14.4">
      <c r="A5" s="1"/>
      <c r="B5" s="6" t="s">
        <v>72</v>
      </c>
      <c r="C5" s="7" t="s">
        <v>53</v>
      </c>
      <c r="D5" s="8">
        <f ca="1">MROUND(J2*0.65,Personalizacion!$P$5)</f>
        <v>65</v>
      </c>
      <c r="E5" s="9">
        <v>8</v>
      </c>
      <c r="F5" s="10">
        <f ca="1">MROUND(J2*0.75,Personalizacion!$P$5)</f>
        <v>75</v>
      </c>
      <c r="G5" s="9">
        <v>6</v>
      </c>
      <c r="H5" s="10">
        <f ca="1">MROUND(J2*0.85,Personalizacion!$P$5)</f>
        <v>85</v>
      </c>
      <c r="I5" s="9">
        <v>4</v>
      </c>
      <c r="J5" s="10">
        <f ca="1">MROUND(J2*0.85,Personalizacion!$P$5)</f>
        <v>85</v>
      </c>
      <c r="K5" s="9">
        <v>4</v>
      </c>
      <c r="L5" s="10">
        <f ca="1">MROUND(J2*0.85,Personalizacion!$P$5)</f>
        <v>85</v>
      </c>
      <c r="M5" s="9">
        <v>4</v>
      </c>
      <c r="N5" s="10">
        <f ca="1">MROUND(J2*0.8,Personalizacion!$P$5)</f>
        <v>80</v>
      </c>
      <c r="O5" s="9">
        <v>5</v>
      </c>
      <c r="P5" s="10">
        <f ca="1">MROUND(J2*0.75,Personalizacion!$P$5)</f>
        <v>75</v>
      </c>
      <c r="Q5" s="9">
        <v>6</v>
      </c>
      <c r="R5" s="10">
        <f ca="1">MROUND(J2*0.7,Personalizacion!$P$5)</f>
        <v>70</v>
      </c>
      <c r="S5" s="9">
        <v>7</v>
      </c>
      <c r="T5" s="11">
        <f ca="1">MROUND(J2*0.65,Personalizacion!$P$5)</f>
        <v>65</v>
      </c>
      <c r="U5" s="12">
        <v>8</v>
      </c>
      <c r="V5" s="153" t="s">
        <v>80</v>
      </c>
      <c r="W5" s="127"/>
      <c r="X5" s="127"/>
      <c r="Y5" s="127"/>
      <c r="Z5" s="127"/>
      <c r="AA5" s="1"/>
      <c r="AB5" s="13"/>
      <c r="AC5" s="1"/>
      <c r="AD5" s="1"/>
      <c r="AE5" s="1"/>
      <c r="AF5" s="1"/>
    </row>
    <row r="6" spans="1:32" ht="14.4">
      <c r="A6" s="1"/>
      <c r="B6" s="1"/>
      <c r="C6" s="1" t="s">
        <v>54</v>
      </c>
      <c r="D6" s="8">
        <f ca="1">MROUND(R2*0.5,Personalizacion!$P$5)</f>
        <v>50</v>
      </c>
      <c r="E6" s="9">
        <v>6</v>
      </c>
      <c r="F6" s="10">
        <f ca="1">MROUND(R2*0.6,Personalizacion!$P$5)</f>
        <v>60</v>
      </c>
      <c r="G6" s="9">
        <v>5</v>
      </c>
      <c r="H6" s="10">
        <f ca="1">MROUND(R2*0.7,Personalizacion!$P$5)</f>
        <v>70</v>
      </c>
      <c r="I6" s="9">
        <v>3</v>
      </c>
      <c r="J6" s="10">
        <f ca="1">H6</f>
        <v>70</v>
      </c>
      <c r="K6" s="9">
        <v>5</v>
      </c>
      <c r="L6" s="10">
        <f ca="1">J6</f>
        <v>70</v>
      </c>
      <c r="M6" s="9">
        <v>7</v>
      </c>
      <c r="N6" s="10">
        <f ca="1">L6</f>
        <v>70</v>
      </c>
      <c r="O6" s="9">
        <v>4</v>
      </c>
      <c r="P6" s="10">
        <f ca="1">N6</f>
        <v>70</v>
      </c>
      <c r="Q6" s="9">
        <v>6</v>
      </c>
      <c r="R6" s="10">
        <f ca="1">P6</f>
        <v>70</v>
      </c>
      <c r="S6" s="9">
        <v>8</v>
      </c>
      <c r="T6" s="11"/>
      <c r="U6" s="14"/>
      <c r="V6" s="135"/>
      <c r="W6" s="128"/>
      <c r="X6" s="128"/>
      <c r="Y6" s="128"/>
      <c r="Z6" s="128"/>
      <c r="AA6" s="1"/>
      <c r="AB6" s="13"/>
      <c r="AC6" s="1"/>
      <c r="AD6" s="1"/>
      <c r="AE6" s="1"/>
      <c r="AF6" s="1"/>
    </row>
    <row r="7" spans="1:32" ht="14.4">
      <c r="A7" s="1"/>
      <c r="B7" s="6" t="s">
        <v>73</v>
      </c>
      <c r="C7" s="7" t="str">
        <f>IF(Personalizacion!$R$6=4,"Peso muerto","Sentadilla")</f>
        <v>Sentadilla</v>
      </c>
      <c r="D7" s="15">
        <f ca="1">IF(OR(Personalizacion!$R$6=1,Personalizacion!$R$6=2,Personalizacion!$R$6=3),MROUND($F$2*0.75,Personalizacion!$P$5),MROUND($N$2*0.75,Personalizacion!$P$5))</f>
        <v>75</v>
      </c>
      <c r="E7" s="16">
        <v>5</v>
      </c>
      <c r="F7" s="15">
        <f ca="1">IF(OR(Personalizacion!$R$6=1,Personalizacion!$R$6=2,Personalizacion!$R$6=3),MROUND($F$2*0.85,Personalizacion!$P$5),MROUND($N$2*0.85,Personalizacion!$P$5))</f>
        <v>85</v>
      </c>
      <c r="G7" s="16">
        <v>3</v>
      </c>
      <c r="H7" s="17">
        <f ca="1">IF(OR(Personalizacion!$R$6=1,Personalizacion!$R$6=2,Personalizacion!$R$6=3),MROUND($F$2*0.95,Personalizacion!$P$5),MROUND($N$2*0.95,Personalizacion!$P$5))</f>
        <v>95</v>
      </c>
      <c r="I7" s="18">
        <v>1</v>
      </c>
      <c r="J7" s="15">
        <f ca="1">IF(OR(Personalizacion!$R$6=1,Personalizacion!$R$6=2,Personalizacion!$R$6=3),MROUND($F$2*0.9,Personalizacion!$P$5),MROUND($N$2*0.9,Personalizacion!$P$5))</f>
        <v>90</v>
      </c>
      <c r="K7" s="16">
        <v>3</v>
      </c>
      <c r="L7" s="15">
        <f ca="1">IF(OR(Personalizacion!$R$6=1,Personalizacion!$R$6=2,Personalizacion!$R$6=3),MROUND($F$2*0.85,Personalizacion!$P$5),MROUND($N$2*0.85,Personalizacion!$P$5))</f>
        <v>85</v>
      </c>
      <c r="M7" s="16">
        <v>3</v>
      </c>
      <c r="N7" s="15">
        <f ca="1">IF(OR(Personalizacion!$R$6=1,Personalizacion!$R$6=2,Personalizacion!$R$6=3),MROUND($F$2*0.8,Personalizacion!$P$5),MROUND($N$2*0.8,Personalizacion!$P$5))</f>
        <v>80</v>
      </c>
      <c r="O7" s="16">
        <v>3</v>
      </c>
      <c r="P7" s="15">
        <f ca="1">IF(OR(Personalizacion!$R$6=1,Personalizacion!$R$6=2,Personalizacion!$R$6=3),MROUND($F$2*0.75,Personalizacion!$P$5),MROUND($N$2*0.75,Personalizacion!$P$5))</f>
        <v>75</v>
      </c>
      <c r="Q7" s="16">
        <f>IF(Personalizacion!$R$6=4,3,5)</f>
        <v>5</v>
      </c>
      <c r="R7" s="15">
        <f ca="1">IF(OR(Personalizacion!$R$6=1,Personalizacion!$R$6=2,Personalizacion!$R$6=3),MROUND($F$2*0.7,Personalizacion!$P$5),MROUND($N$2*0.7,Personalizacion!$P$5))</f>
        <v>70</v>
      </c>
      <c r="S7" s="16">
        <f>$Q$7</f>
        <v>5</v>
      </c>
      <c r="T7" s="19">
        <f ca="1">IF(OR(Personalizacion!$R$6=1,Personalizacion!$R$6=2,Personalizacion!$R$6=3),MROUND($F$2*0.65,Personalizacion!$P$5),MROUND($N$2*0.65,Personalizacion!$P$5))</f>
        <v>65</v>
      </c>
      <c r="U7" s="20">
        <f>$Q$7</f>
        <v>5</v>
      </c>
      <c r="V7" s="133" t="str">
        <f>IF(Personalizacion!$R$6=4,"Espalda, abdominales","Piernas, abdominales")</f>
        <v>Piernas, abdominales</v>
      </c>
      <c r="W7" s="134"/>
      <c r="X7" s="134"/>
      <c r="Y7" s="134"/>
      <c r="Z7" s="134"/>
      <c r="AA7" s="1"/>
      <c r="AB7" s="13"/>
      <c r="AC7" s="1"/>
      <c r="AD7" s="1"/>
      <c r="AE7" s="1"/>
      <c r="AF7" s="1"/>
    </row>
    <row r="8" spans="1:32" ht="14.4">
      <c r="A8" s="1"/>
      <c r="B8" s="1"/>
      <c r="C8" s="1" t="str">
        <f>IF(Personalizacion!$R$6=4,"Sentadilla frontal","Sumo Peso muerto")</f>
        <v>Sumo Peso muerto</v>
      </c>
      <c r="D8" s="8">
        <f ca="1">IF(OR(Personalizacion!$R$6=1,Personalizacion!$R$6=2,Personalizacion!$R$6=3),MROUND($N$2*0.5,Personalizacion!$P$5),MROUND($F$2*0.35,Personalizacion!$P$5))</f>
        <v>50</v>
      </c>
      <c r="E8" s="9">
        <v>5</v>
      </c>
      <c r="F8" s="10">
        <f ca="1">IF(OR(Personalizacion!$R$6=1,Personalizacion!$R$6=2,Personalizacion!$R$6=3),MROUND($N$2*0.6,Personalizacion!$P$5),MROUND($F$2*0.45,Personalizacion!$P$5))</f>
        <v>60</v>
      </c>
      <c r="G8" s="9">
        <v>5</v>
      </c>
      <c r="H8" s="10">
        <f ca="1">IF(OR(Personalizacion!$R$6=1,Personalizacion!$R$6=2,Personalizacion!$R$6=3),MROUND($N$2*0.7,Personalizacion!$P$5),MROUND($F$2*0.55,Personalizacion!$P$5))</f>
        <v>70</v>
      </c>
      <c r="I8" s="9">
        <v>3</v>
      </c>
      <c r="J8" s="10">
        <f ca="1">$H$8</f>
        <v>70</v>
      </c>
      <c r="K8" s="9">
        <v>5</v>
      </c>
      <c r="L8" s="10">
        <f ca="1">$H$8</f>
        <v>70</v>
      </c>
      <c r="M8" s="9">
        <v>7</v>
      </c>
      <c r="N8" s="10">
        <f ca="1">$H$8</f>
        <v>70</v>
      </c>
      <c r="O8" s="9">
        <v>4</v>
      </c>
      <c r="P8" s="10">
        <f ca="1">$H$8</f>
        <v>70</v>
      </c>
      <c r="Q8" s="9">
        <v>6</v>
      </c>
      <c r="R8" s="10">
        <f ca="1">$H$8</f>
        <v>70</v>
      </c>
      <c r="S8" s="9">
        <v>8</v>
      </c>
      <c r="T8" s="11"/>
      <c r="U8" s="14"/>
      <c r="V8" s="135"/>
      <c r="W8" s="128"/>
      <c r="X8" s="128"/>
      <c r="Y8" s="128"/>
      <c r="Z8" s="128"/>
      <c r="AA8" s="1"/>
      <c r="AB8" s="13"/>
      <c r="AC8" s="1"/>
      <c r="AD8" s="1"/>
      <c r="AE8" s="1"/>
      <c r="AF8" s="1"/>
    </row>
    <row r="9" spans="1:32" ht="14.4">
      <c r="A9" s="1"/>
      <c r="B9" s="6" t="str">
        <f>IF(Personalizacion!$R$6=1,"Jueves","Miercoles")</f>
        <v>Jueves</v>
      </c>
      <c r="C9" s="7" t="str">
        <f>IF(Personalizacion!$R$6=1,"Press de banca","Press militar")</f>
        <v>Press de banca</v>
      </c>
      <c r="D9" s="15">
        <f ca="1">IF(Personalizacion!$R$6=1,MROUND($J$2*0.75,Personalizacion!$P$5),MROUND($R$2*0.75,Personalizacion!$P$5))</f>
        <v>75</v>
      </c>
      <c r="E9" s="16">
        <v>5</v>
      </c>
      <c r="F9" s="15">
        <f ca="1">IF(Personalizacion!$R$6=1,MROUND($J$2*0.85,Personalizacion!$P$5),MROUND($R$2*0.85,Personalizacion!$P$5))</f>
        <v>85</v>
      </c>
      <c r="G9" s="16">
        <v>3</v>
      </c>
      <c r="H9" s="17">
        <f ca="1">IF(Personalizacion!$R$6=1,MROUND($J$2*0.95,Personalizacion!$P$5),MROUND($R$2*0.95,Personalizacion!$P$5))</f>
        <v>95</v>
      </c>
      <c r="I9" s="18">
        <v>1</v>
      </c>
      <c r="J9" s="15">
        <f ca="1">IF(Personalizacion!$R$6=1,MROUND($J$2*0.9,Personalizacion!$P$5),MROUND($R$2*0.9,Personalizacion!$P$5))</f>
        <v>90</v>
      </c>
      <c r="K9" s="16">
        <v>3</v>
      </c>
      <c r="L9" s="15">
        <f ca="1">IF(Personalizacion!$R$6=1,MROUND($J$2*0.85,Personalizacion!$P$5),MROUND($R$2*0.85,Personalizacion!$P$5))</f>
        <v>85</v>
      </c>
      <c r="M9" s="16">
        <f>IF(Personalizacion!$R$6=1,5,3)</f>
        <v>5</v>
      </c>
      <c r="N9" s="15">
        <f ca="1">IF(Personalizacion!$R$6=1,MROUND($J$2*0.8,Personalizacion!$P$5),MROUND($R$2*0.8,Personalizacion!$P$5))</f>
        <v>80</v>
      </c>
      <c r="O9" s="16">
        <v>3</v>
      </c>
      <c r="P9" s="15">
        <f ca="1">IF(Personalizacion!$R$6=1,MROUND($J$2*0.75,Personalizacion!$P$5),MROUND($R$2*0.75,Personalizacion!$P$5))</f>
        <v>75</v>
      </c>
      <c r="Q9" s="16">
        <v>5</v>
      </c>
      <c r="R9" s="15">
        <f ca="1">IF(Personalizacion!$R$6=1,MROUND($J$2*0.7,Personalizacion!$P$5),MROUND($R$2*0.7,Personalizacion!$P$5))</f>
        <v>70</v>
      </c>
      <c r="S9" s="16">
        <f>IF(Personalizacion!$R$6=1,3,5)</f>
        <v>3</v>
      </c>
      <c r="T9" s="19">
        <f ca="1">IF(Personalizacion!$R$6=1,MROUND($J$2*0.65,Personalizacion!$P$5),MROUND($R$2*0.65,Personalizacion!$P$5))</f>
        <v>65</v>
      </c>
      <c r="U9" s="20">
        <v>5</v>
      </c>
      <c r="V9" s="133" t="str">
        <f>IF(Personalizacion!$R$6=1,"Brazos, Otros","Espalda, hombros, brazos")</f>
        <v>Brazos, Otros</v>
      </c>
      <c r="W9" s="134"/>
      <c r="X9" s="134"/>
      <c r="Y9" s="134"/>
      <c r="Z9" s="134"/>
      <c r="AA9" s="1"/>
      <c r="AB9" s="13"/>
      <c r="AC9" s="1"/>
      <c r="AD9" s="1"/>
      <c r="AE9" s="1"/>
      <c r="AF9" s="1"/>
    </row>
    <row r="10" spans="1:32" ht="14.4">
      <c r="A10" s="1"/>
      <c r="B10" s="1"/>
      <c r="C10" s="1" t="str">
        <f>IF(Personalizacion!$R$6=1,"Press de banca agarre estrecho","Press de banca inclinado")</f>
        <v>Press de banca agarre estrecho</v>
      </c>
      <c r="D10" s="8">
        <f ca="1">MROUND(J2*0.4,Personalizacion!$P$5)</f>
        <v>40</v>
      </c>
      <c r="E10" s="9">
        <v>6</v>
      </c>
      <c r="F10" s="10">
        <f ca="1">MROUND(J2*0.5,Personalizacion!$P$5)</f>
        <v>50</v>
      </c>
      <c r="G10" s="9">
        <v>5</v>
      </c>
      <c r="H10" s="10">
        <f ca="1">MROUND(J2*0.6,Personalizacion!$P$5)</f>
        <v>60</v>
      </c>
      <c r="I10" s="9">
        <v>3</v>
      </c>
      <c r="J10" s="10">
        <f ca="1">H10</f>
        <v>60</v>
      </c>
      <c r="K10" s="9">
        <v>5</v>
      </c>
      <c r="L10" s="10">
        <f ca="1">J10</f>
        <v>60</v>
      </c>
      <c r="M10" s="9">
        <v>7</v>
      </c>
      <c r="N10" s="10">
        <f ca="1">L10</f>
        <v>60</v>
      </c>
      <c r="O10" s="9">
        <v>4</v>
      </c>
      <c r="P10" s="10">
        <f ca="1">N10</f>
        <v>60</v>
      </c>
      <c r="Q10" s="9">
        <v>6</v>
      </c>
      <c r="R10" s="10">
        <f ca="1">P10</f>
        <v>60</v>
      </c>
      <c r="S10" s="9">
        <v>8</v>
      </c>
      <c r="T10" s="11"/>
      <c r="U10" s="14"/>
      <c r="V10" s="135"/>
      <c r="W10" s="128"/>
      <c r="X10" s="128"/>
      <c r="Y10" s="128"/>
      <c r="Z10" s="128"/>
      <c r="AA10" s="1"/>
      <c r="AB10" s="13"/>
      <c r="AC10" s="1"/>
      <c r="AD10" s="1"/>
      <c r="AE10" s="1"/>
      <c r="AF10" s="1"/>
    </row>
    <row r="11" spans="1:32" ht="14.4">
      <c r="A11" s="1"/>
      <c r="B11" s="6" t="str">
        <f>IF(Personalizacion!$R$6=1,"Viernes","Jueves")</f>
        <v>Viernes</v>
      </c>
      <c r="C11" s="7" t="str">
        <f>IF(Personalizacion!$R$6=4,"Sentadilla","Peso muerto")</f>
        <v>Peso muerto</v>
      </c>
      <c r="D11" s="15">
        <f ca="1">IF(OR(Personalizacion!$R$6=1,Personalizacion!$R$6=2,Personalizacion!$R$6=3),MROUND($N$2*0.75,Personalizacion!$P$5),MROUND($F$2*0.75,Personalizacion!$P$5))</f>
        <v>75</v>
      </c>
      <c r="E11" s="16">
        <v>5</v>
      </c>
      <c r="F11" s="15">
        <f ca="1">IF(OR(Personalizacion!$R$6=1,Personalizacion!$R$6=2,Personalizacion!$R$6=3),MROUND($N$2*0.85,Personalizacion!$P$5),MROUND($F$2*0.85,Personalizacion!$P$5))</f>
        <v>85</v>
      </c>
      <c r="G11" s="16">
        <v>3</v>
      </c>
      <c r="H11" s="17">
        <f ca="1">IF(OR(Personalizacion!$R$6=1,Personalizacion!$R$6=2,Personalizacion!$R$6=3),MROUND($N$2*0.95,Personalizacion!$P$5),MROUND($F$2*0.95,Personalizacion!$P$5))</f>
        <v>95</v>
      </c>
      <c r="I11" s="18">
        <v>1</v>
      </c>
      <c r="J11" s="15">
        <f ca="1">IF(OR(Personalizacion!$R$6=1,Personalizacion!$R$6=2,Personalizacion!$R$6=3),MROUND($N$2*0.9,Personalizacion!$P$5),MROUND($F$2*0.9,Personalizacion!$P$5))</f>
        <v>90</v>
      </c>
      <c r="K11" s="16">
        <v>3</v>
      </c>
      <c r="L11" s="15">
        <f ca="1">IF(OR(Personalizacion!$R$6=1,Personalizacion!$R$6=2,Personalizacion!$R$6=3),MROUND($N$2*0.85,Personalizacion!$P$5),MROUND($F$2*0.85,Personalizacion!$P$5))</f>
        <v>85</v>
      </c>
      <c r="M11" s="16">
        <v>3</v>
      </c>
      <c r="N11" s="15">
        <f ca="1">IF(OR(Personalizacion!$R$6=1,Personalizacion!$R$6=2,Personalizacion!$R$6=3),MROUND($N$2*0.8,Personalizacion!$P$5),MROUND($F$2*0.8,Personalizacion!$P$5))</f>
        <v>80</v>
      </c>
      <c r="O11" s="16">
        <v>3</v>
      </c>
      <c r="P11" s="15">
        <f ca="1">IF(OR(Personalizacion!$R$6=1,Personalizacion!$R$6=2,Personalizacion!$R$6=3),MROUND($N$2*0.75,Personalizacion!$P$5),MROUND($F$2*0.75,Personalizacion!$P$5))</f>
        <v>75</v>
      </c>
      <c r="Q11" s="16">
        <f>IF(Personalizacion!$R$6=4,5,3)</f>
        <v>3</v>
      </c>
      <c r="R11" s="15">
        <f ca="1">IF(OR(Personalizacion!$R$6=1,Personalizacion!$R$6=2,Personalizacion!$R$6=3),MROUND($N$2*0.7,Personalizacion!$P$5),MROUND($F$2*0.7,Personalizacion!$P$5))</f>
        <v>70</v>
      </c>
      <c r="S11" s="16">
        <f>$Q$11</f>
        <v>3</v>
      </c>
      <c r="T11" s="19">
        <f ca="1">IF(OR(Personalizacion!$R$6=1,Personalizacion!$R$6=2,Personalizacion!$R$6=3),MROUND($N$2*0.65,Personalizacion!$P$5),MROUND($F$2*0.65,Personalizacion!$P$5))</f>
        <v>65</v>
      </c>
      <c r="U11" s="20">
        <f>$Q$11</f>
        <v>3</v>
      </c>
      <c r="V11" s="133" t="str">
        <f>IF(Personalizacion!$R$6=4,"Piernas, abdominales","Piernas, abdominales")</f>
        <v>Piernas, abdominales</v>
      </c>
      <c r="W11" s="134"/>
      <c r="X11" s="134"/>
      <c r="Y11" s="134"/>
      <c r="Z11" s="134"/>
      <c r="AA11" s="1"/>
      <c r="AB11" s="13"/>
      <c r="AC11" s="1"/>
      <c r="AD11" s="1"/>
      <c r="AE11" s="1"/>
      <c r="AF11" s="1"/>
    </row>
    <row r="12" spans="1:32" ht="14.4">
      <c r="A12" s="1"/>
      <c r="B12" s="1"/>
      <c r="C12" s="1" t="str">
        <f>IF(Personalizacion!$R$6=4,"Sumo Dead","Sentadilla frontal")</f>
        <v>Sentadilla frontal</v>
      </c>
      <c r="D12" s="8">
        <f ca="1">IF(OR(Personalizacion!$R$6=1,Personalizacion!$R$6=2,Personalizacion!$R$6=3),MROUND($F$2*0.35,Personalizacion!$P$5),MROUND($N$2*0.5,Personalizacion!$P$5))</f>
        <v>35</v>
      </c>
      <c r="E12" s="9">
        <v>5</v>
      </c>
      <c r="F12" s="8">
        <f ca="1">IF(OR(Personalizacion!$R$6=1,Personalizacion!$R$6=2,Personalizacion!$R$6=3),MROUND($F$2*0.45,Personalizacion!$P$5),MROUND($N$2*0.6,Personalizacion!$P$5))</f>
        <v>45</v>
      </c>
      <c r="G12" s="9">
        <v>5</v>
      </c>
      <c r="H12" s="8">
        <f ca="1">IF(OR(Personalizacion!$R$6=1,Personalizacion!$R$6=2,Personalizacion!$R$6=3),MROUND($F$2*0.55,Personalizacion!$P$5),MROUND($N$2*0.7,Personalizacion!$P$5))</f>
        <v>55</v>
      </c>
      <c r="I12" s="9">
        <v>3</v>
      </c>
      <c r="J12" s="10">
        <f ca="1">$H$12</f>
        <v>55</v>
      </c>
      <c r="K12" s="9">
        <v>5</v>
      </c>
      <c r="L12" s="10">
        <f ca="1">$J$12</f>
        <v>55</v>
      </c>
      <c r="M12" s="9">
        <v>7</v>
      </c>
      <c r="N12" s="10">
        <f ca="1">$L$12</f>
        <v>55</v>
      </c>
      <c r="O12" s="9">
        <v>4</v>
      </c>
      <c r="P12" s="10">
        <f ca="1">$N$12</f>
        <v>55</v>
      </c>
      <c r="Q12" s="9">
        <v>6</v>
      </c>
      <c r="R12" s="10">
        <f ca="1">$P$12</f>
        <v>55</v>
      </c>
      <c r="S12" s="9">
        <v>8</v>
      </c>
      <c r="T12" s="11"/>
      <c r="U12" s="14"/>
      <c r="V12" s="135"/>
      <c r="W12" s="128"/>
      <c r="X12" s="128"/>
      <c r="Y12" s="128"/>
      <c r="Z12" s="128"/>
      <c r="AA12" s="1"/>
      <c r="AB12" s="13"/>
      <c r="AC12" s="1"/>
      <c r="AD12" s="1"/>
      <c r="AE12" s="1"/>
      <c r="AF12" s="1"/>
    </row>
    <row r="13" spans="1:32" ht="14.4">
      <c r="A13" s="1"/>
      <c r="B13" s="6" t="str">
        <f>IF(Personalizacion!$R$6=1,"","Viernes")</f>
        <v/>
      </c>
      <c r="C13" s="7" t="str">
        <f>IF(Personalizacion!$R$6=1,"","Press de banca")</f>
        <v/>
      </c>
      <c r="D13" s="15" t="str">
        <f>IF(Personalizacion!$R$6=1,"",MROUND(J2*0.75,Personalizacion!$P$5))</f>
        <v/>
      </c>
      <c r="E13" s="16" t="str">
        <f>IF(Personalizacion!$R$6=1,"",5)</f>
        <v/>
      </c>
      <c r="F13" s="21" t="str">
        <f>IF(Personalizacion!$R$6=1,"",MROUND(J2*0.85,Personalizacion!$P$5))</f>
        <v/>
      </c>
      <c r="G13" s="16" t="str">
        <f>IF(Personalizacion!$R$6=1,"",3)</f>
        <v/>
      </c>
      <c r="H13" s="22" t="str">
        <f>IF(Personalizacion!$R$6=1,"",MROUND(J2*0.95,Personalizacion!$P$5))</f>
        <v/>
      </c>
      <c r="I13" s="18" t="str">
        <f>IF(Personalizacion!$R$6=1,"",1)</f>
        <v/>
      </c>
      <c r="J13" s="21" t="str">
        <f>IF(Personalizacion!$R$6=1,"",MROUND(J2*0.9,Personalizacion!$P$5))</f>
        <v/>
      </c>
      <c r="K13" s="16" t="str">
        <f>IF(Personalizacion!$R$6=1,"",3)</f>
        <v/>
      </c>
      <c r="L13" s="21" t="str">
        <f>IF(Personalizacion!$R$6=1,"",MROUND(J2*0.85,Personalizacion!$P$5))</f>
        <v/>
      </c>
      <c r="M13" s="16" t="str">
        <f>IF(Personalizacion!$R$6=1,"",5)</f>
        <v/>
      </c>
      <c r="N13" s="21" t="str">
        <f>IF(Personalizacion!$R$6=1,"",MROUND(J2*0.8,Personalizacion!$P$5))</f>
        <v/>
      </c>
      <c r="O13" s="16" t="str">
        <f>IF(Personalizacion!$R$6=1,"",3)</f>
        <v/>
      </c>
      <c r="P13" s="21" t="str">
        <f>IF(Personalizacion!$R$6=1,"",MROUND(J2*0.75,Personalizacion!$P$5))</f>
        <v/>
      </c>
      <c r="Q13" s="16" t="str">
        <f>IF(Personalizacion!$R$6=1,"",5)</f>
        <v/>
      </c>
      <c r="R13" s="21" t="str">
        <f>IF(Personalizacion!$R$6=1,"",MROUND(J2*0.7,Personalizacion!$P$5))</f>
        <v/>
      </c>
      <c r="S13" s="16" t="str">
        <f>IF(Personalizacion!$R$6=1,"",3)</f>
        <v/>
      </c>
      <c r="T13" s="23" t="str">
        <f>IF(Personalizacion!$R$6=1,"",MROUND(J2*0.65,Personalizacion!$P$5))</f>
        <v/>
      </c>
      <c r="U13" s="20" t="str">
        <f>IF(Personalizacion!$R$6=1,"",5)</f>
        <v/>
      </c>
      <c r="V13" s="133" t="str">
        <f>IF(Personalizacion!$R$6=1,"","Espalda, pecho, brazos")</f>
        <v/>
      </c>
      <c r="W13" s="134"/>
      <c r="X13" s="134"/>
      <c r="Y13" s="134"/>
      <c r="Z13" s="134"/>
      <c r="AA13" s="1"/>
      <c r="AB13" s="13"/>
      <c r="AC13" s="1"/>
      <c r="AD13" s="1"/>
      <c r="AE13" s="1"/>
      <c r="AF13" s="1"/>
    </row>
    <row r="14" spans="1:32" ht="14.4">
      <c r="A14" s="1"/>
      <c r="B14" s="1"/>
      <c r="C14" s="1" t="str">
        <f>IF(Personalizacion!$R$6=1,"","C.G.Press de banca")</f>
        <v/>
      </c>
      <c r="D14" s="8" t="str">
        <f>IF(Personalizacion!$R$6=1,"",MROUND(J2*0.4,Personalizacion!$P$5))</f>
        <v/>
      </c>
      <c r="E14" s="9" t="str">
        <f>IF(Personalizacion!$R$6=1,"",6)</f>
        <v/>
      </c>
      <c r="F14" s="10" t="str">
        <f>IF(Personalizacion!$R$6=1,"",MROUND(J2*0.5,Personalizacion!$P$5))</f>
        <v/>
      </c>
      <c r="G14" s="9" t="str">
        <f>IF(Personalizacion!$R$6=1,"",5)</f>
        <v/>
      </c>
      <c r="H14" s="10" t="str">
        <f>IF(Personalizacion!$R$6=1,"",MROUND(J2*0.6,Personalizacion!$P$5))</f>
        <v/>
      </c>
      <c r="I14" s="9" t="str">
        <f>IF(Personalizacion!$R$6=1,"",3)</f>
        <v/>
      </c>
      <c r="J14" s="10" t="str">
        <f>IF(Personalizacion!$R$6=1,"",H14)</f>
        <v/>
      </c>
      <c r="K14" s="9" t="str">
        <f>IF(Personalizacion!$R$6=1,"",5)</f>
        <v/>
      </c>
      <c r="L14" s="10" t="str">
        <f>IF(Personalizacion!$R$6=1,"",J14)</f>
        <v/>
      </c>
      <c r="M14" s="9" t="str">
        <f>IF(Personalizacion!$R$6=1,"",7)</f>
        <v/>
      </c>
      <c r="N14" s="10" t="str">
        <f>IF(Personalizacion!$R$6=1,"",L14)</f>
        <v/>
      </c>
      <c r="O14" s="9" t="str">
        <f>IF(Personalizacion!$R$6=1,"",4)</f>
        <v/>
      </c>
      <c r="P14" s="10" t="str">
        <f>IF(Personalizacion!$R$6=1,"",N14)</f>
        <v/>
      </c>
      <c r="Q14" s="9" t="str">
        <f>IF(Personalizacion!$R$6=1,"",6)</f>
        <v/>
      </c>
      <c r="R14" s="10" t="str">
        <f>IF(Personalizacion!$R$6=1,"",P14)</f>
        <v/>
      </c>
      <c r="S14" s="9" t="str">
        <f>IF(Personalizacion!$R$6=1,"",8)</f>
        <v/>
      </c>
      <c r="T14" s="24"/>
      <c r="U14" s="25"/>
      <c r="V14" s="135"/>
      <c r="W14" s="128"/>
      <c r="X14" s="128"/>
      <c r="Y14" s="128"/>
      <c r="Z14" s="128"/>
      <c r="AA14" s="1"/>
      <c r="AB14" s="13"/>
      <c r="AC14" s="1"/>
      <c r="AD14" s="1"/>
      <c r="AE14" s="1"/>
      <c r="AF14" s="1"/>
    </row>
    <row r="15" spans="1:32" ht="14.4">
      <c r="A15" s="1"/>
      <c r="B15" s="151" t="str">
        <f>IF(OR(Personalizacion!$R$6=3,Personalizacion!$R$6=4),"Sabado","")</f>
        <v/>
      </c>
      <c r="C15" s="7" t="str">
        <f>_xlfn.IFS(Personalizacion!$R$6=3,"Sentadilla",Personalizacion!$R$6=4,"Peso muerto",Personalizacion!$R$6=1,"",Personalizacion!$R$6=2,"")</f>
        <v/>
      </c>
      <c r="D15" s="15" t="str">
        <f ca="1">_xlfn.IFS(OR(Personalizacion!$R$6=1,Personalizacion!$R$6=2),"",Personalizacion!$R$6=3,MROUND($F$2*0.725,Personalizacion!$P$5),Personalizacion!$R$6=4,MROUND($N$2*0.725,Personalizacion!$P$5))</f>
        <v/>
      </c>
      <c r="E15" s="16" t="str">
        <f ca="1">IF(D15="","",3)</f>
        <v/>
      </c>
      <c r="F15" s="26" t="str">
        <f ca="1">$D$15</f>
        <v/>
      </c>
      <c r="G15" s="16" t="str">
        <f ca="1">$E$15</f>
        <v/>
      </c>
      <c r="H15" s="21" t="str">
        <f ca="1">$D$15</f>
        <v/>
      </c>
      <c r="I15" s="16" t="str">
        <f t="shared" ref="I15:I16" ca="1" si="0">$E$15</f>
        <v/>
      </c>
      <c r="J15" s="21" t="str">
        <f ca="1">$D$15</f>
        <v/>
      </c>
      <c r="K15" s="16" t="str">
        <f t="shared" ref="K15:K16" ca="1" si="1">$E$15</f>
        <v/>
      </c>
      <c r="L15" s="21" t="str">
        <f ca="1">$D$15</f>
        <v/>
      </c>
      <c r="M15" s="16" t="str">
        <f t="shared" ref="M15:M16" ca="1" si="2">$E$15</f>
        <v/>
      </c>
      <c r="N15" s="21" t="str">
        <f ca="1">$D$15</f>
        <v/>
      </c>
      <c r="O15" s="16" t="str">
        <f t="shared" ref="O15:O16" ca="1" si="3">$E$15</f>
        <v/>
      </c>
      <c r="P15" s="21" t="str">
        <f ca="1">$D$15</f>
        <v/>
      </c>
      <c r="Q15" s="16" t="str">
        <f ca="1">$E$15</f>
        <v/>
      </c>
      <c r="R15" s="21" t="str">
        <f ca="1">$D$15</f>
        <v/>
      </c>
      <c r="S15" s="16" t="str">
        <f ca="1">$E$15</f>
        <v/>
      </c>
      <c r="T15" s="27"/>
      <c r="U15" s="28"/>
      <c r="V15" s="133" t="str">
        <f>IF(OR(Personalizacion!$R$6=3,Personalizacion!$R$6=4),"Espalda alta, piernas","")</f>
        <v/>
      </c>
      <c r="W15" s="134"/>
      <c r="X15" s="134"/>
      <c r="Y15" s="134"/>
      <c r="Z15" s="134"/>
      <c r="AA15" s="1"/>
      <c r="AB15" s="13"/>
      <c r="AC15" s="1"/>
      <c r="AD15" s="1"/>
      <c r="AE15" s="1"/>
      <c r="AF15" s="1"/>
    </row>
    <row r="16" spans="1:32" ht="14.4">
      <c r="A16" s="1"/>
      <c r="B16" s="29"/>
      <c r="C16" s="1" t="str">
        <f>_xlfn.IFS(Personalizacion!$R$6=3,"Sumo Dead",Personalizacion!$R$6=4,"Sentadilla frontal",Personalizacion!$R$6=1,"",Personalizacion!$R$6=2,"")</f>
        <v/>
      </c>
      <c r="D16" s="8" t="str">
        <f ca="1">_xlfn.IFS(OR(Personalizacion!$R$6=1,Personalizacion!$R$6=2),"",Personalizacion!$R$6=3,MROUND($N$2*0.75*0.75,Personalizacion!$P$5),Personalizacion!$R$6=4,MROUND($F$2*0.75*0.75,Personalizacion!$P$5))</f>
        <v/>
      </c>
      <c r="E16" s="9" t="str">
        <f ca="1">$E$15</f>
        <v/>
      </c>
      <c r="F16" s="30" t="str">
        <f ca="1">$D$16</f>
        <v/>
      </c>
      <c r="G16" s="9" t="str">
        <f t="shared" ref="G16" ca="1" si="4">$E$15</f>
        <v/>
      </c>
      <c r="H16" s="10" t="str">
        <f ca="1">$D$16</f>
        <v/>
      </c>
      <c r="I16" s="9" t="str">
        <f t="shared" ca="1" si="0"/>
        <v/>
      </c>
      <c r="J16" s="10" t="str">
        <f ca="1">$D$16</f>
        <v/>
      </c>
      <c r="K16" s="9" t="str">
        <f t="shared" ca="1" si="1"/>
        <v/>
      </c>
      <c r="L16" s="10" t="str">
        <f ca="1">$D$16</f>
        <v/>
      </c>
      <c r="M16" s="9" t="str">
        <f t="shared" ca="1" si="2"/>
        <v/>
      </c>
      <c r="N16" s="10" t="str">
        <f ca="1">$D$16</f>
        <v/>
      </c>
      <c r="O16" s="9" t="str">
        <f t="shared" ca="1" si="3"/>
        <v/>
      </c>
      <c r="P16" s="1"/>
      <c r="Q16" s="25"/>
      <c r="R16" s="24"/>
      <c r="S16" s="25"/>
      <c r="T16" s="24"/>
      <c r="U16" s="25"/>
      <c r="V16" s="143"/>
      <c r="W16" s="128"/>
      <c r="X16" s="128"/>
      <c r="Y16" s="128"/>
      <c r="Z16" s="145"/>
      <c r="AA16" s="1"/>
      <c r="AB16" s="1"/>
      <c r="AC16" s="1"/>
      <c r="AD16" s="1"/>
      <c r="AE16" s="1"/>
      <c r="AF16" s="1"/>
    </row>
    <row r="17" spans="1:32" ht="14.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15" customHeight="1">
      <c r="A18" s="1"/>
      <c r="B18" s="146" t="s">
        <v>79</v>
      </c>
      <c r="C18" s="112"/>
      <c r="D18" s="147"/>
      <c r="E18" s="106"/>
      <c r="F18" s="106"/>
      <c r="G18" s="106"/>
      <c r="H18" s="106"/>
      <c r="I18" s="106"/>
      <c r="J18" s="106"/>
      <c r="K18" s="106"/>
      <c r="L18" s="1"/>
      <c r="S18" s="1"/>
      <c r="T18" s="1"/>
      <c r="U18" s="158"/>
      <c r="V18" s="158"/>
      <c r="W18" s="158"/>
      <c r="X18" s="158"/>
      <c r="Y18" s="158"/>
      <c r="Z18" s="158"/>
      <c r="AA18" s="158"/>
      <c r="AB18" s="158"/>
      <c r="AC18" s="158"/>
      <c r="AD18" s="1"/>
      <c r="AE18" s="1"/>
      <c r="AF18" s="1"/>
    </row>
    <row r="19" spans="1:32" ht="14.4">
      <c r="A19" s="1"/>
      <c r="B19" s="31" t="s">
        <v>71</v>
      </c>
      <c r="C19" s="157" t="s">
        <v>95</v>
      </c>
      <c r="D19" s="124"/>
      <c r="E19" s="31" t="s">
        <v>9</v>
      </c>
      <c r="F19" s="123" t="s">
        <v>10</v>
      </c>
      <c r="G19" s="124"/>
      <c r="H19" s="156" t="s">
        <v>51</v>
      </c>
      <c r="I19" s="125"/>
      <c r="J19" s="123" t="s">
        <v>94</v>
      </c>
      <c r="K19" s="125"/>
      <c r="L19" s="1"/>
      <c r="M19" s="158"/>
      <c r="N19" s="158"/>
      <c r="O19" s="158"/>
      <c r="P19" s="158"/>
      <c r="Q19" s="158"/>
      <c r="R19" s="158"/>
      <c r="S19" s="158"/>
      <c r="T19" s="1"/>
      <c r="U19" s="158"/>
      <c r="V19" s="158"/>
      <c r="W19" s="158"/>
      <c r="X19" s="158"/>
      <c r="Y19" s="158"/>
      <c r="Z19" s="158"/>
      <c r="AA19" s="158"/>
      <c r="AB19" s="158"/>
      <c r="AC19" s="158"/>
      <c r="AD19" s="1"/>
      <c r="AE19" s="1"/>
      <c r="AF19" s="1"/>
    </row>
    <row r="20" spans="1:32" ht="14.4">
      <c r="A20" s="1"/>
      <c r="B20" s="32" t="s">
        <v>72</v>
      </c>
      <c r="C20" s="154" t="s">
        <v>81</v>
      </c>
      <c r="D20" s="127"/>
      <c r="E20" s="33">
        <v>5</v>
      </c>
      <c r="F20" s="136">
        <v>5</v>
      </c>
      <c r="G20" s="137"/>
      <c r="H20" s="114" t="s">
        <v>11</v>
      </c>
      <c r="I20" s="115"/>
      <c r="J20" s="114" t="s">
        <v>12</v>
      </c>
      <c r="K20" s="115"/>
      <c r="L20" s="1"/>
      <c r="M20" s="158"/>
      <c r="N20" s="158"/>
      <c r="O20" s="158"/>
      <c r="P20" s="158"/>
      <c r="Q20" s="158"/>
      <c r="R20" s="158"/>
      <c r="S20" s="158"/>
      <c r="T20" s="1"/>
      <c r="U20" s="158"/>
      <c r="V20" s="158"/>
      <c r="W20" s="158"/>
      <c r="X20" s="158"/>
      <c r="Y20" s="158"/>
      <c r="Z20" s="158"/>
      <c r="AA20" s="158"/>
      <c r="AB20" s="158"/>
      <c r="AC20" s="158"/>
      <c r="AD20" s="1"/>
      <c r="AE20" s="1"/>
      <c r="AF20" s="1"/>
    </row>
    <row r="21" spans="1:32" ht="14.4">
      <c r="A21" s="1"/>
      <c r="B21" s="1"/>
      <c r="C21" s="129" t="s">
        <v>82</v>
      </c>
      <c r="D21" s="128"/>
      <c r="E21" s="34">
        <v>3</v>
      </c>
      <c r="F21" s="119">
        <v>15</v>
      </c>
      <c r="G21" s="115"/>
      <c r="H21" s="114">
        <v>180</v>
      </c>
      <c r="I21" s="115"/>
      <c r="J21" s="114" t="s">
        <v>13</v>
      </c>
      <c r="K21" s="115"/>
      <c r="L21" s="1"/>
      <c r="M21" s="158"/>
      <c r="N21" s="158"/>
      <c r="O21" s="158"/>
      <c r="P21" s="158"/>
      <c r="Q21" s="158"/>
      <c r="R21" s="158"/>
      <c r="S21" s="158"/>
      <c r="T21" s="1"/>
      <c r="U21" s="158"/>
      <c r="V21" s="158"/>
      <c r="W21" s="158"/>
      <c r="X21" s="158"/>
      <c r="Y21" s="158"/>
      <c r="Z21" s="158"/>
      <c r="AA21" s="158"/>
      <c r="AB21" s="158"/>
      <c r="AC21" s="158"/>
      <c r="AD21" s="1"/>
      <c r="AE21" s="1"/>
      <c r="AF21" s="1"/>
    </row>
    <row r="22" spans="1:32" ht="14.4">
      <c r="A22" s="1"/>
      <c r="B22" s="1"/>
      <c r="C22" s="129" t="s">
        <v>83</v>
      </c>
      <c r="D22" s="128"/>
      <c r="E22" s="34">
        <v>3</v>
      </c>
      <c r="F22" s="119">
        <v>12</v>
      </c>
      <c r="G22" s="115"/>
      <c r="H22" s="114">
        <v>150</v>
      </c>
      <c r="I22" s="115"/>
      <c r="J22" s="114" t="s">
        <v>13</v>
      </c>
      <c r="K22" s="115"/>
      <c r="L22" s="1"/>
      <c r="M22" s="158"/>
      <c r="N22" s="158"/>
      <c r="O22" s="158"/>
      <c r="P22" s="158"/>
      <c r="Q22" s="158"/>
      <c r="R22" s="158"/>
      <c r="S22" s="158"/>
      <c r="T22" s="1"/>
      <c r="U22" s="158"/>
      <c r="V22" s="158"/>
      <c r="W22" s="158"/>
      <c r="X22" s="158"/>
      <c r="Y22" s="158"/>
      <c r="Z22" s="158"/>
      <c r="AA22" s="158"/>
      <c r="AB22" s="158"/>
      <c r="AC22" s="158"/>
      <c r="AD22" s="1"/>
      <c r="AE22" s="1"/>
      <c r="AF22" s="1"/>
    </row>
    <row r="23" spans="1:32" ht="14.4">
      <c r="A23" s="1"/>
      <c r="B23" s="1"/>
      <c r="C23" s="129" t="s">
        <v>84</v>
      </c>
      <c r="D23" s="128"/>
      <c r="E23" s="34">
        <v>3</v>
      </c>
      <c r="F23" s="119">
        <v>12</v>
      </c>
      <c r="G23" s="115"/>
      <c r="H23" s="114">
        <v>50</v>
      </c>
      <c r="I23" s="115"/>
      <c r="J23" s="114" t="s">
        <v>13</v>
      </c>
      <c r="K23" s="115"/>
      <c r="L23" s="1"/>
      <c r="M23" s="158"/>
      <c r="N23" s="158"/>
      <c r="O23" s="158"/>
      <c r="P23" s="158"/>
      <c r="Q23" s="158"/>
      <c r="R23" s="158"/>
      <c r="S23" s="158"/>
      <c r="T23" s="1"/>
      <c r="U23" s="158"/>
      <c r="V23" s="158"/>
      <c r="W23" s="158"/>
      <c r="X23" s="158"/>
      <c r="Y23" s="158"/>
      <c r="Z23" s="158"/>
      <c r="AA23" s="158"/>
      <c r="AB23" s="158"/>
      <c r="AC23" s="158"/>
      <c r="AD23" s="1"/>
      <c r="AE23" s="1"/>
      <c r="AF23" s="1"/>
    </row>
    <row r="24" spans="1:32" ht="14.4">
      <c r="A24" s="1"/>
      <c r="B24" s="1"/>
      <c r="C24" s="129" t="s">
        <v>85</v>
      </c>
      <c r="D24" s="128"/>
      <c r="E24" s="34">
        <v>3</v>
      </c>
      <c r="F24" s="130">
        <v>43322</v>
      </c>
      <c r="G24" s="115"/>
      <c r="H24" s="114">
        <v>40</v>
      </c>
      <c r="I24" s="115"/>
      <c r="J24" s="114" t="s">
        <v>13</v>
      </c>
      <c r="K24" s="115"/>
      <c r="L24" s="1"/>
      <c r="M24" s="158"/>
      <c r="N24" s="158"/>
      <c r="O24" s="158"/>
      <c r="P24" s="158"/>
      <c r="Q24" s="158"/>
      <c r="R24" s="158"/>
      <c r="S24" s="158"/>
      <c r="T24" s="1"/>
      <c r="U24" s="158"/>
      <c r="V24" s="158"/>
      <c r="W24" s="158"/>
      <c r="X24" s="158"/>
      <c r="Y24" s="158"/>
      <c r="Z24" s="158"/>
      <c r="AA24" s="158"/>
      <c r="AB24" s="158"/>
      <c r="AC24" s="158"/>
      <c r="AD24" s="1"/>
      <c r="AE24" s="1"/>
      <c r="AF24" s="1"/>
    </row>
    <row r="25" spans="1:32" ht="14.4">
      <c r="A25" s="1"/>
      <c r="B25" s="36"/>
      <c r="C25" s="131" t="s">
        <v>14</v>
      </c>
      <c r="D25" s="132"/>
      <c r="E25" s="37"/>
      <c r="F25" s="120"/>
      <c r="G25" s="121"/>
      <c r="H25" s="122"/>
      <c r="I25" s="121"/>
      <c r="J25" s="122"/>
      <c r="K25" s="121"/>
      <c r="L25" s="1"/>
      <c r="M25" s="158"/>
      <c r="N25" s="158"/>
      <c r="O25" s="158"/>
      <c r="P25" s="158"/>
      <c r="Q25" s="158"/>
      <c r="R25" s="158"/>
      <c r="S25" s="158"/>
      <c r="T25" s="1"/>
      <c r="U25" s="158"/>
      <c r="V25" s="158"/>
      <c r="W25" s="158"/>
      <c r="X25" s="158"/>
      <c r="Y25" s="158"/>
      <c r="Z25" s="158"/>
      <c r="AA25" s="158"/>
      <c r="AB25" s="158"/>
      <c r="AC25" s="158"/>
      <c r="AD25" s="1"/>
      <c r="AE25" s="1"/>
      <c r="AF25" s="1"/>
    </row>
    <row r="26" spans="1:32" ht="14.4">
      <c r="A26" s="1"/>
      <c r="B26" s="38" t="s">
        <v>73</v>
      </c>
      <c r="C26" s="154" t="s">
        <v>15</v>
      </c>
      <c r="D26" s="127"/>
      <c r="E26" s="34">
        <v>3</v>
      </c>
      <c r="F26" s="119">
        <v>12</v>
      </c>
      <c r="G26" s="115"/>
      <c r="H26" s="114">
        <v>105</v>
      </c>
      <c r="I26" s="115"/>
      <c r="J26" s="114" t="s">
        <v>16</v>
      </c>
      <c r="K26" s="115"/>
      <c r="L26" s="1"/>
      <c r="M26" s="1"/>
      <c r="N26" s="1"/>
      <c r="O26" s="1"/>
      <c r="P26" s="1"/>
      <c r="Q26" s="1"/>
      <c r="R26" s="1"/>
      <c r="S26" s="1"/>
      <c r="T26" s="1"/>
      <c r="U26" s="1"/>
      <c r="V26" s="1"/>
      <c r="W26" s="1"/>
      <c r="X26" s="148"/>
      <c r="Y26" s="128"/>
      <c r="Z26" s="128"/>
      <c r="AA26" s="128"/>
      <c r="AB26" s="1"/>
      <c r="AC26" s="1"/>
      <c r="AD26" s="1"/>
      <c r="AE26" s="1"/>
      <c r="AF26" s="1"/>
    </row>
    <row r="27" spans="1:32" ht="14.4">
      <c r="A27" s="1"/>
      <c r="B27" s="1"/>
      <c r="C27" s="129" t="s">
        <v>86</v>
      </c>
      <c r="D27" s="128"/>
      <c r="E27" s="34">
        <v>3</v>
      </c>
      <c r="F27" s="119">
        <v>12</v>
      </c>
      <c r="G27" s="115"/>
      <c r="H27" s="114">
        <v>160</v>
      </c>
      <c r="I27" s="115"/>
      <c r="J27" s="114" t="s">
        <v>13</v>
      </c>
      <c r="K27" s="115"/>
      <c r="L27" s="1"/>
      <c r="M27" s="1"/>
      <c r="N27" s="1"/>
      <c r="O27" s="1"/>
      <c r="P27" s="1"/>
      <c r="Q27" s="1"/>
      <c r="R27" s="1"/>
      <c r="S27" s="1"/>
      <c r="T27" s="1"/>
      <c r="U27" s="1"/>
      <c r="V27" s="1"/>
      <c r="W27" s="1"/>
      <c r="X27" s="148"/>
      <c r="Y27" s="128"/>
      <c r="Z27" s="128"/>
      <c r="AA27" s="128"/>
      <c r="AB27" s="1"/>
      <c r="AC27" s="1"/>
      <c r="AD27" s="1"/>
      <c r="AE27" s="1"/>
      <c r="AF27" s="1"/>
    </row>
    <row r="28" spans="1:32" ht="14.4">
      <c r="A28" s="1"/>
      <c r="B28" s="1"/>
      <c r="C28" s="149" t="s">
        <v>87</v>
      </c>
      <c r="D28" s="150"/>
      <c r="E28" s="34">
        <v>3</v>
      </c>
      <c r="F28" s="119">
        <v>20</v>
      </c>
      <c r="G28" s="115"/>
      <c r="H28" s="114">
        <v>190</v>
      </c>
      <c r="I28" s="115"/>
      <c r="J28" s="114" t="s">
        <v>16</v>
      </c>
      <c r="K28" s="115"/>
      <c r="L28" s="1"/>
      <c r="M28" s="1"/>
      <c r="N28" s="1"/>
      <c r="O28" s="1"/>
      <c r="P28" s="1"/>
      <c r="Q28" s="1"/>
      <c r="R28" s="1"/>
      <c r="S28" s="1"/>
      <c r="T28" s="1"/>
      <c r="U28" s="1"/>
      <c r="V28" s="1"/>
      <c r="W28" s="1"/>
      <c r="X28" s="1"/>
      <c r="Y28" s="1"/>
      <c r="Z28" s="1"/>
      <c r="AA28" s="1"/>
      <c r="AB28" s="1"/>
      <c r="AC28" s="1"/>
      <c r="AD28" s="1"/>
      <c r="AE28" s="1"/>
      <c r="AF28" s="1"/>
    </row>
    <row r="29" spans="1:32" ht="14.4">
      <c r="A29" s="1"/>
      <c r="B29" s="2"/>
      <c r="C29" s="129" t="s">
        <v>88</v>
      </c>
      <c r="D29" s="128"/>
      <c r="E29" s="34" t="s">
        <v>14</v>
      </c>
      <c r="F29" s="119" t="s">
        <v>14</v>
      </c>
      <c r="G29" s="115"/>
      <c r="H29" s="114" t="s">
        <v>14</v>
      </c>
      <c r="I29" s="115"/>
      <c r="J29" s="114" t="s">
        <v>13</v>
      </c>
      <c r="K29" s="115"/>
      <c r="L29" s="1"/>
      <c r="M29" s="1"/>
      <c r="N29" s="1"/>
      <c r="O29" s="1"/>
      <c r="P29" s="1"/>
      <c r="Q29" s="1"/>
      <c r="R29" s="1"/>
      <c r="S29" s="1"/>
      <c r="T29" s="1"/>
      <c r="U29" s="1"/>
      <c r="V29" s="1"/>
      <c r="W29" s="1"/>
      <c r="X29" s="1"/>
      <c r="Y29" s="1"/>
      <c r="Z29" s="1"/>
      <c r="AA29" s="1"/>
      <c r="AB29" s="1"/>
      <c r="AC29" s="1"/>
      <c r="AD29" s="1"/>
      <c r="AE29" s="1"/>
      <c r="AF29" s="1"/>
    </row>
    <row r="30" spans="1:32" ht="14.4">
      <c r="A30" s="1"/>
      <c r="B30" s="1"/>
      <c r="C30" s="129" t="s">
        <v>14</v>
      </c>
      <c r="D30" s="128"/>
      <c r="E30" s="39"/>
      <c r="F30" s="119"/>
      <c r="G30" s="115"/>
      <c r="H30" s="114"/>
      <c r="I30" s="115"/>
      <c r="J30" s="114"/>
      <c r="K30" s="115"/>
      <c r="L30" s="1"/>
      <c r="M30" s="1"/>
      <c r="N30" s="1"/>
      <c r="O30" s="1"/>
      <c r="P30" s="1"/>
      <c r="Q30" s="1"/>
      <c r="R30" s="1"/>
      <c r="S30" s="1"/>
      <c r="T30" s="1"/>
      <c r="U30" s="1"/>
      <c r="V30" s="1"/>
      <c r="W30" s="1"/>
      <c r="X30" s="1"/>
      <c r="Y30" s="1"/>
      <c r="Z30" s="1"/>
      <c r="AA30" s="1"/>
      <c r="AB30" s="1"/>
      <c r="AC30" s="1"/>
      <c r="AD30" s="1"/>
      <c r="AE30" s="1"/>
      <c r="AF30" s="1"/>
    </row>
    <row r="31" spans="1:32" ht="14.4">
      <c r="A31" s="1"/>
      <c r="B31" s="40"/>
      <c r="C31" s="131" t="s">
        <v>14</v>
      </c>
      <c r="D31" s="132"/>
      <c r="E31" s="41"/>
      <c r="F31" s="120"/>
      <c r="G31" s="121"/>
      <c r="H31" s="122"/>
      <c r="I31" s="121"/>
      <c r="J31" s="122"/>
      <c r="K31" s="121"/>
      <c r="L31" s="1"/>
      <c r="M31" s="1"/>
      <c r="N31" s="1"/>
      <c r="O31" s="1"/>
      <c r="P31" s="1"/>
      <c r="Q31" s="1"/>
      <c r="R31" s="1"/>
      <c r="S31" s="1"/>
      <c r="T31" s="1"/>
      <c r="U31" s="1"/>
      <c r="V31" s="1"/>
      <c r="W31" s="1"/>
      <c r="X31" s="1"/>
      <c r="Y31" s="1"/>
      <c r="Z31" s="1"/>
      <c r="AA31" s="1"/>
      <c r="AB31" s="1"/>
      <c r="AC31" s="1"/>
      <c r="AD31" s="1"/>
      <c r="AE31" s="1"/>
      <c r="AF31" s="1"/>
    </row>
    <row r="32" spans="1:32" ht="14.4">
      <c r="A32" s="1"/>
      <c r="B32" s="38" t="s">
        <v>76</v>
      </c>
      <c r="C32" s="154" t="s">
        <v>81</v>
      </c>
      <c r="D32" s="127"/>
      <c r="E32" s="34">
        <v>5</v>
      </c>
      <c r="F32" s="119">
        <v>5</v>
      </c>
      <c r="G32" s="115"/>
      <c r="H32" s="114" t="s">
        <v>11</v>
      </c>
      <c r="I32" s="115"/>
      <c r="J32" s="114" t="s">
        <v>12</v>
      </c>
      <c r="K32" s="115"/>
      <c r="L32" s="1"/>
      <c r="M32" s="1"/>
      <c r="N32" s="1"/>
      <c r="O32" s="1"/>
      <c r="P32" s="1"/>
      <c r="Q32" s="1"/>
      <c r="R32" s="1"/>
      <c r="S32" s="1"/>
      <c r="T32" s="1"/>
      <c r="U32" s="1"/>
      <c r="V32" s="1"/>
      <c r="W32" s="1"/>
      <c r="X32" s="1"/>
      <c r="Y32" s="1"/>
      <c r="Z32" s="1"/>
      <c r="AA32" s="1"/>
      <c r="AB32" s="1"/>
      <c r="AC32" s="1"/>
      <c r="AD32" s="1"/>
      <c r="AE32" s="1"/>
      <c r="AF32" s="1"/>
    </row>
    <row r="33" spans="1:32" ht="14.4">
      <c r="A33" s="1"/>
      <c r="B33" s="1"/>
      <c r="C33" s="155" t="s">
        <v>83</v>
      </c>
      <c r="D33" s="128"/>
      <c r="E33" s="34">
        <v>5</v>
      </c>
      <c r="F33" s="119">
        <v>15</v>
      </c>
      <c r="G33" s="115"/>
      <c r="H33" s="114">
        <v>140</v>
      </c>
      <c r="I33" s="115"/>
      <c r="J33" s="114" t="s">
        <v>13</v>
      </c>
      <c r="K33" s="115"/>
      <c r="L33" s="1"/>
      <c r="M33" s="1"/>
      <c r="N33" s="1"/>
      <c r="O33" s="1"/>
      <c r="P33" s="1"/>
      <c r="Q33" s="1"/>
      <c r="R33" s="1"/>
      <c r="S33" s="1"/>
      <c r="T33" s="1"/>
      <c r="U33" s="1"/>
      <c r="V33" s="1"/>
      <c r="W33" s="1"/>
      <c r="X33" s="1"/>
      <c r="Y33" s="1"/>
      <c r="Z33" s="1"/>
      <c r="AA33" s="1"/>
      <c r="AB33" s="1"/>
      <c r="AC33" s="1"/>
      <c r="AD33" s="1"/>
      <c r="AE33" s="1"/>
      <c r="AF33" s="1"/>
    </row>
    <row r="34" spans="1:32" ht="14.4">
      <c r="A34" s="1"/>
      <c r="B34" s="1"/>
      <c r="C34" s="155" t="s">
        <v>82</v>
      </c>
      <c r="D34" s="128"/>
      <c r="E34" s="34">
        <v>5</v>
      </c>
      <c r="F34" s="119">
        <v>12</v>
      </c>
      <c r="G34" s="115"/>
      <c r="H34" s="114">
        <v>290</v>
      </c>
      <c r="I34" s="115"/>
      <c r="J34" s="114" t="s">
        <v>16</v>
      </c>
      <c r="K34" s="115"/>
      <c r="L34" s="1"/>
      <c r="M34" s="1"/>
      <c r="N34" s="1"/>
      <c r="O34" s="1"/>
      <c r="P34" s="1"/>
      <c r="Q34" s="1"/>
      <c r="R34" s="1"/>
      <c r="S34" s="1"/>
      <c r="T34" s="1"/>
      <c r="U34" s="1"/>
      <c r="V34" s="1"/>
      <c r="W34" s="1"/>
      <c r="X34" s="1"/>
      <c r="Y34" s="1"/>
      <c r="Z34" s="1"/>
      <c r="AA34" s="1"/>
      <c r="AB34" s="1"/>
      <c r="AC34" s="1"/>
      <c r="AD34" s="1"/>
      <c r="AE34" s="1"/>
      <c r="AF34" s="1"/>
    </row>
    <row r="35" spans="1:32" ht="14.4">
      <c r="A35" s="1"/>
      <c r="B35" s="1"/>
      <c r="C35" s="129" t="s">
        <v>17</v>
      </c>
      <c r="D35" s="128"/>
      <c r="E35" s="34">
        <v>3</v>
      </c>
      <c r="F35" s="119">
        <v>10</v>
      </c>
      <c r="G35" s="115"/>
      <c r="H35" s="114">
        <v>35</v>
      </c>
      <c r="I35" s="115"/>
      <c r="J35" s="114" t="s">
        <v>13</v>
      </c>
      <c r="K35" s="115"/>
      <c r="L35" s="1"/>
      <c r="M35" s="1"/>
      <c r="N35" s="1"/>
      <c r="O35" s="1"/>
      <c r="P35" s="1"/>
      <c r="Q35" s="1"/>
      <c r="R35" s="1"/>
      <c r="S35" s="1"/>
      <c r="T35" s="1"/>
      <c r="U35" s="1"/>
      <c r="V35" s="1"/>
      <c r="W35" s="1"/>
      <c r="X35" s="1"/>
      <c r="Y35" s="1"/>
      <c r="Z35" s="1"/>
      <c r="AA35" s="1"/>
      <c r="AB35" s="1"/>
      <c r="AC35" s="1"/>
      <c r="AD35" s="1"/>
      <c r="AE35" s="1"/>
      <c r="AF35" s="1"/>
    </row>
    <row r="36" spans="1:32" ht="14.4">
      <c r="A36" s="1"/>
      <c r="B36" s="1"/>
      <c r="C36" s="155" t="s">
        <v>89</v>
      </c>
      <c r="D36" s="128"/>
      <c r="E36" s="34">
        <v>3</v>
      </c>
      <c r="F36" s="119">
        <v>12</v>
      </c>
      <c r="G36" s="115"/>
      <c r="H36" s="114">
        <v>50</v>
      </c>
      <c r="I36" s="115"/>
      <c r="J36" s="114" t="s">
        <v>16</v>
      </c>
      <c r="K36" s="115"/>
      <c r="L36" s="1"/>
      <c r="M36" s="1"/>
      <c r="N36" s="1"/>
      <c r="O36" s="1"/>
      <c r="P36" s="1"/>
      <c r="Q36" s="1"/>
      <c r="R36" s="1"/>
      <c r="S36" s="1"/>
      <c r="T36" s="1"/>
      <c r="U36" s="1"/>
      <c r="V36" s="1"/>
      <c r="W36" s="1"/>
      <c r="X36" s="1"/>
      <c r="Y36" s="1"/>
      <c r="Z36" s="1"/>
      <c r="AA36" s="1"/>
      <c r="AB36" s="1"/>
      <c r="AC36" s="1"/>
      <c r="AD36" s="1"/>
      <c r="AE36" s="1"/>
      <c r="AF36" s="1"/>
    </row>
    <row r="37" spans="1:32" ht="14.4">
      <c r="A37" s="1"/>
      <c r="B37" s="40"/>
      <c r="C37" s="131" t="s">
        <v>85</v>
      </c>
      <c r="D37" s="132"/>
      <c r="E37" s="37">
        <v>3</v>
      </c>
      <c r="F37" s="120">
        <v>10</v>
      </c>
      <c r="G37" s="121"/>
      <c r="H37" s="122">
        <v>40</v>
      </c>
      <c r="I37" s="121"/>
      <c r="J37" s="122" t="s">
        <v>13</v>
      </c>
      <c r="K37" s="121"/>
      <c r="L37" s="1"/>
      <c r="M37" s="1"/>
      <c r="N37" s="1"/>
      <c r="O37" s="35"/>
      <c r="P37" s="1"/>
      <c r="Q37" s="1"/>
      <c r="R37" s="1"/>
      <c r="S37" s="1"/>
      <c r="T37" s="1"/>
      <c r="U37" s="1"/>
      <c r="V37" s="1"/>
      <c r="W37" s="1"/>
      <c r="X37" s="1"/>
      <c r="Y37" s="1"/>
      <c r="Z37" s="1"/>
      <c r="AA37" s="1"/>
      <c r="AB37" s="1"/>
      <c r="AC37" s="1"/>
      <c r="AD37" s="1"/>
      <c r="AE37" s="1"/>
      <c r="AF37" s="1"/>
    </row>
    <row r="38" spans="1:32" ht="14.4">
      <c r="A38" s="1"/>
      <c r="B38" s="38" t="s">
        <v>74</v>
      </c>
      <c r="C38" s="154" t="s">
        <v>90</v>
      </c>
      <c r="D38" s="127"/>
      <c r="E38" s="34">
        <v>2</v>
      </c>
      <c r="F38" s="119" t="s">
        <v>18</v>
      </c>
      <c r="G38" s="115"/>
      <c r="H38" s="114" t="s">
        <v>19</v>
      </c>
      <c r="I38" s="115"/>
      <c r="J38" s="114" t="s">
        <v>12</v>
      </c>
      <c r="K38" s="115"/>
      <c r="L38" s="1"/>
      <c r="M38" s="1"/>
      <c r="N38" s="1"/>
      <c r="O38" s="35"/>
      <c r="P38" s="1"/>
      <c r="Q38" s="1"/>
      <c r="R38" s="1"/>
      <c r="S38" s="1"/>
      <c r="T38" s="1"/>
      <c r="U38" s="1"/>
      <c r="V38" s="1"/>
      <c r="W38" s="1"/>
      <c r="X38" s="1"/>
      <c r="Y38" s="1"/>
      <c r="Z38" s="1"/>
      <c r="AA38" s="1"/>
      <c r="AB38" s="1"/>
      <c r="AC38" s="1"/>
      <c r="AD38" s="1"/>
      <c r="AE38" s="1"/>
      <c r="AF38" s="1"/>
    </row>
    <row r="39" spans="1:32" ht="14.4">
      <c r="A39" s="1"/>
      <c r="B39" s="1"/>
      <c r="C39" s="155" t="s">
        <v>86</v>
      </c>
      <c r="D39" s="128"/>
      <c r="E39" s="34">
        <v>3</v>
      </c>
      <c r="F39" s="119">
        <v>12</v>
      </c>
      <c r="G39" s="115"/>
      <c r="H39" s="114">
        <v>160</v>
      </c>
      <c r="I39" s="115"/>
      <c r="J39" s="114" t="s">
        <v>13</v>
      </c>
      <c r="K39" s="115"/>
      <c r="L39" s="1"/>
      <c r="M39" s="1"/>
      <c r="N39" s="1"/>
      <c r="O39" s="35"/>
      <c r="P39" s="1"/>
      <c r="Q39" s="1"/>
      <c r="R39" s="1"/>
      <c r="S39" s="1"/>
      <c r="T39" s="1"/>
      <c r="U39" s="1"/>
      <c r="V39" s="1"/>
      <c r="W39" s="1"/>
      <c r="X39" s="1"/>
      <c r="Y39" s="1"/>
      <c r="Z39" s="1"/>
      <c r="AA39" s="1"/>
      <c r="AB39" s="1"/>
      <c r="AC39" s="1"/>
      <c r="AD39" s="1"/>
      <c r="AE39" s="1"/>
      <c r="AF39" s="1"/>
    </row>
    <row r="40" spans="1:32" ht="14.4">
      <c r="A40" s="1"/>
      <c r="B40" s="1"/>
      <c r="C40" s="129" t="s">
        <v>88</v>
      </c>
      <c r="D40" s="128"/>
      <c r="E40" s="34" t="s">
        <v>14</v>
      </c>
      <c r="F40" s="119" t="s">
        <v>14</v>
      </c>
      <c r="G40" s="115"/>
      <c r="H40" s="114" t="s">
        <v>14</v>
      </c>
      <c r="I40" s="115"/>
      <c r="J40" s="114" t="s">
        <v>13</v>
      </c>
      <c r="K40" s="115"/>
      <c r="L40" s="1"/>
      <c r="M40" s="1"/>
      <c r="N40" s="1"/>
      <c r="O40" s="1"/>
      <c r="P40" s="1"/>
      <c r="Q40" s="1"/>
      <c r="R40" s="1"/>
      <c r="S40" s="1"/>
      <c r="T40" s="1"/>
      <c r="U40" s="1"/>
      <c r="V40" s="1"/>
      <c r="W40" s="1"/>
      <c r="X40" s="1"/>
      <c r="Y40" s="1"/>
      <c r="Z40" s="1"/>
      <c r="AA40" s="1"/>
      <c r="AB40" s="1"/>
      <c r="AC40" s="1"/>
      <c r="AD40" s="1"/>
      <c r="AE40" s="1"/>
      <c r="AF40" s="1"/>
    </row>
    <row r="41" spans="1:32" ht="14.4">
      <c r="A41" s="1"/>
      <c r="B41" s="1"/>
      <c r="C41" s="129" t="s">
        <v>14</v>
      </c>
      <c r="D41" s="128"/>
      <c r="E41" s="39"/>
      <c r="F41" s="119"/>
      <c r="G41" s="115"/>
      <c r="H41" s="114"/>
      <c r="I41" s="115"/>
      <c r="J41" s="114"/>
      <c r="K41" s="115"/>
      <c r="L41" s="1"/>
      <c r="M41" s="1"/>
      <c r="N41" s="1"/>
      <c r="O41" s="1"/>
      <c r="P41" s="35"/>
      <c r="Q41" s="1"/>
      <c r="R41" s="1"/>
      <c r="S41" s="1"/>
      <c r="T41" s="1"/>
      <c r="U41" s="1"/>
      <c r="V41" s="1"/>
      <c r="W41" s="1"/>
      <c r="X41" s="1"/>
      <c r="Y41" s="1"/>
      <c r="Z41" s="1"/>
      <c r="AA41" s="1"/>
      <c r="AB41" s="1"/>
      <c r="AC41" s="1"/>
      <c r="AD41" s="1"/>
      <c r="AE41" s="1"/>
      <c r="AF41" s="1"/>
    </row>
    <row r="42" spans="1:32" ht="14.4">
      <c r="A42" s="1"/>
      <c r="B42" s="1"/>
      <c r="C42" s="129" t="s">
        <v>14</v>
      </c>
      <c r="D42" s="128"/>
      <c r="E42" s="39"/>
      <c r="F42" s="119"/>
      <c r="G42" s="115"/>
      <c r="H42" s="114"/>
      <c r="I42" s="115"/>
      <c r="J42" s="114"/>
      <c r="K42" s="115"/>
      <c r="L42" s="1"/>
      <c r="M42" s="1"/>
      <c r="N42" s="1"/>
      <c r="O42" s="1"/>
      <c r="P42" s="1"/>
      <c r="Q42" s="1"/>
      <c r="R42" s="1"/>
      <c r="S42" s="1"/>
      <c r="T42" s="1"/>
      <c r="U42" s="1"/>
      <c r="V42" s="1"/>
      <c r="W42" s="1"/>
      <c r="X42" s="1"/>
      <c r="Y42" s="1"/>
      <c r="Z42" s="1"/>
      <c r="AA42" s="1"/>
      <c r="AB42" s="1"/>
      <c r="AC42" s="1"/>
      <c r="AD42" s="1"/>
      <c r="AE42" s="1"/>
      <c r="AF42" s="1"/>
    </row>
    <row r="43" spans="1:32" ht="14.4">
      <c r="A43" s="1"/>
      <c r="B43" s="40"/>
      <c r="C43" s="131" t="s">
        <v>14</v>
      </c>
      <c r="D43" s="132"/>
      <c r="E43" s="41"/>
      <c r="F43" s="120"/>
      <c r="G43" s="121"/>
      <c r="H43" s="122"/>
      <c r="I43" s="121"/>
      <c r="J43" s="122"/>
      <c r="K43" s="121"/>
      <c r="L43" s="1"/>
      <c r="M43" s="1"/>
      <c r="N43" s="1"/>
      <c r="O43" s="1"/>
      <c r="P43" s="1"/>
      <c r="Q43" s="1"/>
      <c r="R43" s="1"/>
      <c r="S43" s="1"/>
      <c r="T43" s="1"/>
      <c r="U43" s="1"/>
      <c r="V43" s="1"/>
      <c r="W43" s="1"/>
      <c r="X43" s="1"/>
      <c r="Y43" s="1"/>
      <c r="Z43" s="1"/>
      <c r="AA43" s="1"/>
      <c r="AB43" s="1"/>
      <c r="AC43" s="1"/>
      <c r="AD43" s="1"/>
      <c r="AE43" s="1"/>
      <c r="AF43" s="1"/>
    </row>
    <row r="44" spans="1:32" ht="14.4">
      <c r="A44" s="1"/>
      <c r="B44" s="38" t="s">
        <v>75</v>
      </c>
      <c r="C44" s="126" t="s">
        <v>81</v>
      </c>
      <c r="D44" s="127"/>
      <c r="E44" s="34">
        <v>5</v>
      </c>
      <c r="F44" s="119">
        <v>5</v>
      </c>
      <c r="G44" s="115"/>
      <c r="H44" s="114" t="s">
        <v>11</v>
      </c>
      <c r="I44" s="115"/>
      <c r="J44" s="114" t="s">
        <v>12</v>
      </c>
      <c r="K44" s="115"/>
      <c r="L44" s="1"/>
      <c r="M44" s="1"/>
      <c r="N44" s="1"/>
      <c r="O44" s="1"/>
      <c r="P44" s="1"/>
      <c r="Q44" s="1"/>
      <c r="R44" s="1"/>
      <c r="S44" s="1"/>
      <c r="T44" s="1"/>
      <c r="U44" s="1"/>
      <c r="V44" s="1"/>
      <c r="W44" s="1"/>
      <c r="X44" s="1"/>
      <c r="Y44" s="1"/>
      <c r="Z44" s="1"/>
      <c r="AA44" s="1"/>
      <c r="AB44" s="1"/>
      <c r="AC44" s="1"/>
      <c r="AD44" s="1"/>
      <c r="AE44" s="1"/>
      <c r="AF44" s="1"/>
    </row>
    <row r="45" spans="1:32" ht="14.4">
      <c r="A45" s="1"/>
      <c r="B45" s="1"/>
      <c r="C45" s="155" t="s">
        <v>82</v>
      </c>
      <c r="D45" s="128"/>
      <c r="E45" s="34">
        <v>3</v>
      </c>
      <c r="F45" s="119">
        <v>10</v>
      </c>
      <c r="G45" s="115"/>
      <c r="H45" s="114">
        <v>185</v>
      </c>
      <c r="I45" s="115"/>
      <c r="J45" s="114" t="s">
        <v>16</v>
      </c>
      <c r="K45" s="115"/>
      <c r="L45" s="1"/>
      <c r="M45" s="1"/>
      <c r="N45" s="1"/>
      <c r="O45" s="1"/>
      <c r="P45" s="1"/>
      <c r="Q45" s="1"/>
      <c r="R45" s="1"/>
      <c r="S45" s="1"/>
      <c r="T45" s="1"/>
      <c r="U45" s="1"/>
      <c r="V45" s="1"/>
      <c r="W45" s="1"/>
      <c r="X45" s="1"/>
      <c r="Y45" s="1"/>
      <c r="Z45" s="1"/>
      <c r="AA45" s="1"/>
      <c r="AB45" s="1"/>
      <c r="AC45" s="1"/>
      <c r="AD45" s="1"/>
      <c r="AE45" s="1"/>
      <c r="AF45" s="1"/>
    </row>
    <row r="46" spans="1:32" ht="14.4">
      <c r="A46" s="1"/>
      <c r="B46" s="1"/>
      <c r="C46" s="129" t="s">
        <v>20</v>
      </c>
      <c r="D46" s="128"/>
      <c r="E46" s="34">
        <v>3</v>
      </c>
      <c r="F46" s="119">
        <v>15</v>
      </c>
      <c r="G46" s="115"/>
      <c r="H46" s="114">
        <v>80</v>
      </c>
      <c r="I46" s="115"/>
      <c r="J46" s="114" t="s">
        <v>13</v>
      </c>
      <c r="K46" s="115"/>
      <c r="L46" s="1"/>
      <c r="M46" s="1"/>
      <c r="N46" s="1"/>
      <c r="O46" s="1"/>
      <c r="P46" s="1"/>
      <c r="Q46" s="1"/>
      <c r="R46" s="1"/>
      <c r="S46" s="1"/>
      <c r="T46" s="1"/>
      <c r="U46" s="1"/>
      <c r="V46" s="1"/>
      <c r="W46" s="1"/>
      <c r="X46" s="1"/>
      <c r="Y46" s="1"/>
      <c r="Z46" s="1"/>
      <c r="AA46" s="1"/>
      <c r="AB46" s="1"/>
      <c r="AC46" s="1"/>
      <c r="AD46" s="1"/>
      <c r="AE46" s="1"/>
      <c r="AF46" s="1"/>
    </row>
    <row r="47" spans="1:32" ht="14.4">
      <c r="A47" s="1"/>
      <c r="B47" s="1"/>
      <c r="C47" s="155" t="s">
        <v>84</v>
      </c>
      <c r="D47" s="128"/>
      <c r="E47" s="34">
        <v>3</v>
      </c>
      <c r="F47" s="119">
        <v>12</v>
      </c>
      <c r="G47" s="115"/>
      <c r="H47" s="114">
        <v>55</v>
      </c>
      <c r="I47" s="115"/>
      <c r="J47" s="114" t="s">
        <v>13</v>
      </c>
      <c r="K47" s="115"/>
      <c r="L47" s="1"/>
      <c r="M47" s="1"/>
      <c r="N47" s="1"/>
      <c r="O47" s="1"/>
      <c r="P47" s="1"/>
      <c r="Q47" s="1"/>
      <c r="R47" s="1"/>
      <c r="S47" s="1"/>
      <c r="T47" s="1"/>
      <c r="U47" s="1"/>
      <c r="V47" s="1"/>
      <c r="W47" s="1"/>
      <c r="X47" s="1"/>
      <c r="Y47" s="1"/>
      <c r="Z47" s="1"/>
      <c r="AA47" s="1"/>
      <c r="AB47" s="1"/>
      <c r="AC47" s="1"/>
      <c r="AD47" s="1"/>
      <c r="AE47" s="1"/>
      <c r="AF47" s="1"/>
    </row>
    <row r="48" spans="1:32" ht="14.4">
      <c r="A48" s="1"/>
      <c r="B48" s="1"/>
      <c r="C48" s="129" t="s">
        <v>85</v>
      </c>
      <c r="D48" s="128"/>
      <c r="E48" s="34">
        <v>3</v>
      </c>
      <c r="F48" s="119">
        <v>12</v>
      </c>
      <c r="G48" s="115"/>
      <c r="H48" s="114">
        <v>37.5</v>
      </c>
      <c r="I48" s="115"/>
      <c r="J48" s="114" t="s">
        <v>13</v>
      </c>
      <c r="K48" s="115"/>
      <c r="L48" s="1"/>
      <c r="M48" s="1"/>
      <c r="N48" s="1"/>
      <c r="O48" s="1"/>
      <c r="P48" s="1"/>
      <c r="Q48" s="1"/>
      <c r="R48" s="1"/>
      <c r="S48" s="1"/>
      <c r="T48" s="1"/>
      <c r="U48" s="1"/>
      <c r="V48" s="1"/>
      <c r="W48" s="1"/>
      <c r="X48" s="1"/>
      <c r="Y48" s="1"/>
      <c r="Z48" s="1"/>
      <c r="AA48" s="1"/>
      <c r="AB48" s="1"/>
      <c r="AC48" s="1"/>
      <c r="AD48" s="1"/>
      <c r="AE48" s="1"/>
      <c r="AF48" s="1"/>
    </row>
    <row r="49" spans="1:32" ht="14.4">
      <c r="A49" s="1"/>
      <c r="B49" s="40"/>
      <c r="C49" s="131" t="s">
        <v>14</v>
      </c>
      <c r="D49" s="132"/>
      <c r="E49" s="37"/>
      <c r="F49" s="120"/>
      <c r="G49" s="121"/>
      <c r="H49" s="122"/>
      <c r="I49" s="121"/>
      <c r="J49" s="122"/>
      <c r="K49" s="121"/>
      <c r="L49" s="1"/>
      <c r="M49" s="1"/>
      <c r="N49" s="1"/>
      <c r="O49" s="1"/>
      <c r="P49" s="1"/>
      <c r="Q49" s="1"/>
      <c r="R49" s="1"/>
      <c r="S49" s="1"/>
      <c r="T49" s="1"/>
      <c r="U49" s="1"/>
      <c r="V49" s="1"/>
      <c r="W49" s="1"/>
      <c r="X49" s="1"/>
      <c r="Y49" s="1"/>
      <c r="Z49" s="1"/>
      <c r="AA49" s="1"/>
      <c r="AB49" s="1"/>
      <c r="AC49" s="1"/>
      <c r="AD49" s="1"/>
      <c r="AE49" s="1"/>
      <c r="AF49" s="1"/>
    </row>
    <row r="50" spans="1:32" ht="14.4">
      <c r="A50" s="1"/>
      <c r="B50" s="38" t="s">
        <v>77</v>
      </c>
      <c r="C50" s="154" t="s">
        <v>91</v>
      </c>
      <c r="D50" s="127"/>
      <c r="E50" s="34">
        <v>3</v>
      </c>
      <c r="F50" s="119">
        <v>10</v>
      </c>
      <c r="G50" s="115"/>
      <c r="H50" s="114">
        <v>105</v>
      </c>
      <c r="I50" s="115"/>
      <c r="J50" s="114" t="s">
        <v>16</v>
      </c>
      <c r="K50" s="115"/>
      <c r="L50" s="1"/>
      <c r="M50" s="1"/>
      <c r="N50" s="1"/>
      <c r="O50" s="1"/>
      <c r="P50" s="1"/>
      <c r="Q50" s="1"/>
      <c r="R50" s="1"/>
      <c r="S50" s="1"/>
      <c r="T50" s="1"/>
      <c r="U50" s="1"/>
      <c r="V50" s="1"/>
      <c r="W50" s="1"/>
      <c r="X50" s="1"/>
      <c r="Y50" s="1"/>
      <c r="Z50" s="1"/>
      <c r="AA50" s="1"/>
      <c r="AB50" s="1"/>
      <c r="AC50" s="1"/>
      <c r="AD50" s="1"/>
      <c r="AE50" s="1"/>
      <c r="AF50" s="1"/>
    </row>
    <row r="51" spans="1:32" ht="14.4">
      <c r="A51" s="1"/>
      <c r="B51" s="42"/>
      <c r="C51" s="155" t="s">
        <v>92</v>
      </c>
      <c r="D51" s="128"/>
      <c r="E51" s="34">
        <v>5</v>
      </c>
      <c r="F51" s="119">
        <v>5</v>
      </c>
      <c r="G51" s="115"/>
      <c r="H51" s="114">
        <v>225</v>
      </c>
      <c r="I51" s="115"/>
      <c r="J51" s="114" t="s">
        <v>12</v>
      </c>
      <c r="K51" s="115"/>
      <c r="L51" s="1"/>
      <c r="M51" s="1"/>
      <c r="N51" s="1"/>
      <c r="O51" s="1"/>
      <c r="P51" s="1"/>
      <c r="Q51" s="1"/>
      <c r="R51" s="1"/>
      <c r="S51" s="1"/>
      <c r="T51" s="1"/>
      <c r="U51" s="1"/>
      <c r="V51" s="1"/>
      <c r="W51" s="1"/>
      <c r="X51" s="1"/>
      <c r="Y51" s="1"/>
      <c r="Z51" s="1"/>
      <c r="AA51" s="1"/>
      <c r="AB51" s="1"/>
      <c r="AC51" s="1"/>
      <c r="AD51" s="1"/>
      <c r="AE51" s="1"/>
      <c r="AF51" s="1"/>
    </row>
    <row r="52" spans="1:32" ht="14.4">
      <c r="A52" s="1"/>
      <c r="B52" s="42"/>
      <c r="C52" s="155" t="s">
        <v>93</v>
      </c>
      <c r="D52" s="128"/>
      <c r="E52" s="34">
        <v>4</v>
      </c>
      <c r="F52" s="119">
        <v>15</v>
      </c>
      <c r="G52" s="115"/>
      <c r="H52" s="114" t="s">
        <v>21</v>
      </c>
      <c r="I52" s="115"/>
      <c r="J52" s="114" t="s">
        <v>13</v>
      </c>
      <c r="K52" s="115"/>
      <c r="L52" s="1"/>
      <c r="M52" s="1"/>
      <c r="N52" s="1"/>
      <c r="O52" s="1"/>
      <c r="P52" s="1"/>
      <c r="Q52" s="1"/>
      <c r="R52" s="1"/>
      <c r="S52" s="1"/>
      <c r="T52" s="1"/>
      <c r="U52" s="1"/>
      <c r="V52" s="1"/>
      <c r="W52" s="1"/>
      <c r="X52" s="1"/>
      <c r="Y52" s="1"/>
      <c r="Z52" s="1"/>
      <c r="AA52" s="1"/>
      <c r="AB52" s="1"/>
      <c r="AC52" s="1"/>
      <c r="AD52" s="1"/>
      <c r="AE52" s="1"/>
      <c r="AF52" s="1"/>
    </row>
    <row r="53" spans="1:32" ht="14.4">
      <c r="A53" s="1"/>
      <c r="B53" s="1"/>
      <c r="C53" s="129" t="s">
        <v>90</v>
      </c>
      <c r="D53" s="128"/>
      <c r="E53" s="34">
        <v>1</v>
      </c>
      <c r="F53" s="119" t="s">
        <v>18</v>
      </c>
      <c r="G53" s="115"/>
      <c r="H53" s="114" t="s">
        <v>22</v>
      </c>
      <c r="I53" s="115"/>
      <c r="J53" s="114" t="s">
        <v>12</v>
      </c>
      <c r="K53" s="115"/>
      <c r="L53" s="1"/>
      <c r="M53" s="1"/>
      <c r="N53" s="1"/>
      <c r="O53" s="1"/>
      <c r="P53" s="1"/>
      <c r="Q53" s="1"/>
      <c r="R53" s="1"/>
      <c r="S53" s="1"/>
      <c r="T53" s="1"/>
      <c r="U53" s="1"/>
      <c r="V53" s="1"/>
      <c r="W53" s="1"/>
      <c r="X53" s="1"/>
      <c r="Y53" s="1"/>
      <c r="Z53" s="1"/>
      <c r="AA53" s="1"/>
      <c r="AB53" s="1"/>
      <c r="AC53" s="1"/>
      <c r="AD53" s="1"/>
      <c r="AE53" s="1"/>
      <c r="AF53" s="1"/>
    </row>
    <row r="54" spans="1:32" ht="14.4">
      <c r="A54" s="1"/>
      <c r="B54" s="1"/>
      <c r="C54" s="129" t="s">
        <v>88</v>
      </c>
      <c r="D54" s="128"/>
      <c r="E54" s="34" t="s">
        <v>14</v>
      </c>
      <c r="F54" s="119" t="s">
        <v>14</v>
      </c>
      <c r="G54" s="115"/>
      <c r="H54" s="114" t="s">
        <v>14</v>
      </c>
      <c r="I54" s="115"/>
      <c r="J54" s="114" t="s">
        <v>13</v>
      </c>
      <c r="K54" s="115"/>
      <c r="L54" s="1"/>
      <c r="M54" s="1"/>
      <c r="N54" s="1"/>
      <c r="O54" s="1"/>
      <c r="P54" s="1"/>
      <c r="Q54" s="1"/>
      <c r="R54" s="1"/>
      <c r="S54" s="1"/>
      <c r="T54" s="1"/>
      <c r="U54" s="1"/>
      <c r="V54" s="1"/>
      <c r="W54" s="1"/>
      <c r="X54" s="1"/>
      <c r="Y54" s="1"/>
      <c r="Z54" s="1"/>
      <c r="AA54" s="1"/>
      <c r="AB54" s="1"/>
      <c r="AC54" s="1"/>
      <c r="AD54" s="1"/>
      <c r="AE54" s="1"/>
      <c r="AF54" s="1"/>
    </row>
    <row r="55" spans="1:32" ht="14.4">
      <c r="A55" s="1"/>
      <c r="B55" s="1"/>
      <c r="C55" s="129"/>
      <c r="D55" s="128"/>
      <c r="E55" s="43"/>
      <c r="F55" s="116"/>
      <c r="G55" s="117"/>
      <c r="H55" s="118"/>
      <c r="I55" s="117"/>
      <c r="J55" s="114"/>
      <c r="K55" s="115"/>
      <c r="L55" s="1"/>
      <c r="M55" s="1"/>
      <c r="N55" s="1"/>
      <c r="O55" s="1"/>
      <c r="P55" s="1"/>
      <c r="Q55" s="1"/>
      <c r="R55" s="1"/>
      <c r="S55" s="1"/>
      <c r="T55" s="1"/>
      <c r="U55" s="1"/>
      <c r="V55" s="1"/>
      <c r="W55" s="1"/>
      <c r="X55" s="1"/>
      <c r="Y55" s="1"/>
      <c r="Z55" s="1"/>
      <c r="AA55" s="1"/>
      <c r="AB55" s="1"/>
      <c r="AC55" s="1"/>
      <c r="AD55" s="1"/>
      <c r="AE55" s="1"/>
      <c r="AF55" s="1"/>
    </row>
    <row r="56" spans="1:32" ht="14.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4.4">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4.4">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4.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4.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4.4">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4.4">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4.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4.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4.4">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4.4">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4.4">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4.4">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4.4">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4.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4.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4.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4.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4.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4.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4.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4.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4.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4.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4.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4.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4.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4.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4.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4.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4.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4.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4.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4.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4.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4.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4.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4.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4.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4.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4.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4.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4.4">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4.4">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4.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4.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4.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4.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4.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4.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4.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4.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4.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4.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4.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4.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4.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4.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4.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4.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4.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4.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4.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4.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4.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4.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4.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4.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4.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4.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4.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4.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4.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4.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4.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4.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4.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4.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4.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4.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4.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4.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4.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4.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4.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4.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4.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4.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4.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4.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4.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4.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4.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4.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4.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4.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4.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4.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4.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4.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4.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4.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4.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4.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4.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4.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4.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4.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4.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4.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4.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4.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4.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4.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4.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4.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4.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4.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4.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4.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4.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4.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4.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4.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4.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4.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4.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4.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4.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4.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4.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4.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4.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4.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4.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4.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4.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4.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4.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4.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4.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4.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4.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4.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4.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4.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4.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4.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4.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4.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4.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4.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4.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4.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4.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4.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4.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4.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4.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4.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4.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4.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4.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4.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4.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4.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4.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4.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4.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4.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4.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4.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4.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4.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4.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4.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4.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4.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4.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4.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4.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4.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4.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4.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4.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4.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4.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4.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4.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4.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4.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4.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4.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4.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4.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4.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4.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4.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4.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4.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4.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4.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4.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4.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4.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4.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4.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4.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4.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4.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4.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4.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4.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4.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4.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4.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4.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4.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4.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4.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4.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4.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4.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4.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4.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4.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4.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4.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4.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4.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4.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4.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4.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4.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4.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4.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4.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4.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4.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4.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4.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4.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4.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4.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4.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4.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4.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4.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4.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4.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4.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4.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4.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4.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4.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4.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4.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4.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4.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4.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4.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4.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4.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4.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4.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4.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4.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4.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4.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4.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4.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4.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4.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4.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4.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4.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4.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4.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4.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4.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4.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4.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4.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4.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4.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4.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4.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4.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4.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4.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4.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4.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4.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4.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4.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4.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4.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4.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4.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4.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4.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4.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4.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4.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4.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4.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4.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4.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4.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4.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4.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4.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4.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4.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4.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4.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4.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4.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4.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4.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4.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4.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4.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4.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4.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4.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4.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4.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4.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4.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4.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4.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4.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4.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4.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4.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4.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4.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4.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4.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4.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4.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4.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4.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4.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4.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4.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4.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4.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4.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4.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4.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4.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4.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4.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4.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4.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4.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4.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4.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4.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4.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4.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4.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4.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4.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4.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4.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4.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4.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4.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4.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4.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4.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4.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4.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4.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4.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4.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4.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4.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4.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4.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4.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4.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4.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4.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4.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4.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4.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4.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4.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4.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4.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4.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4.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4.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4.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4.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4.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4.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4.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4.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4.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4.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4.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4.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4.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4.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4.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4.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4.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4.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4.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4.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4.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4.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4.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4.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4.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4.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4.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4.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4.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4.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4.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4.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4.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4.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4.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4.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4.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4.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4.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4.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4.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4.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4.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4.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4.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4.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4.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4.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4.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4.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4.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4.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4.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4.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4.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4.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4.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4.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4.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4.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4.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4.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4.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4.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4.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4.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4.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4.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4.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4.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4.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4.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4.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4.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4.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4.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4.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4.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4.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4.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4.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4.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4.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4.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4.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4.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4.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4.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4.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4.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4.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4.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4.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4.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4.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4.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4.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4.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4.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4.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4.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4.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4.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4.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4.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4.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4.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4.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4.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4.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4.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4.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4.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4.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4.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4.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4.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4.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4.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4.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4.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4.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4.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4.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4.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4.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4.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4.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4.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4.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4.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4.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4.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4.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4.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4.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4.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4.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4.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4.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4.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4.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4.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4.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4.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4.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4.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4.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4.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4.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4.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4.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4.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4.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4.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4.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4.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4.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4.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4.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4.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4.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4.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4.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4.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4.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4.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4.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4.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4.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4.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4.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4.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4.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4.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4.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4.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4.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4.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4.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4.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4.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4.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4.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4.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4.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4.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4.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4.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4.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4.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4.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4.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4.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4.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4.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4.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4.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4.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4.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4.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4.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4.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4.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4.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4.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4.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4.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4.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4.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4.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4.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4.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4.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4.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4.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4.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4.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4.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4.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4.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4.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4.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4.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4.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4.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4.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4.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4.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4.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4.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4.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4.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4.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4.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4.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4.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4.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4.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4.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4.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4.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4.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4.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4.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4.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4.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4.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4.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4.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4.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4.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4.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4.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4.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4.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4.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4.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4.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4.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4.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4.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4.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4.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4.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4.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4.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4.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4.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4.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4.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4.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4.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4.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4.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4.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4.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4.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4.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4.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4.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4.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4.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4.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4.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4.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4.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4.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4.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4.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4.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4.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4.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4.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4.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4.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4.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4.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4.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4.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4.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4.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4.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4.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4.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4.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4.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4.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4.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4.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4.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4.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4.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4.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4.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4.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4.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4.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4.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4.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4.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4.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4.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4.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4.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4.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4.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4.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4.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4.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4.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4.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4.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4.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4.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4.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4.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4.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4.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4.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4.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4.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4.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4.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4.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4.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4.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4.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4.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4.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4.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4.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4.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4.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4.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4.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4.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4.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4.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4.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4.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4.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4.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4.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4.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4.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4.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4.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4.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4.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4.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4.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4.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4.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4.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4.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4.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4.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4.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4.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4.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4.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4.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4.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4.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4.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4.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4.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4.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4.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4.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4.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4.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4.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4.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4.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4.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4.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4.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4.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4.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4.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4.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4.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4.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4.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4.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4.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4.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4.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4.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4.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4.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4.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4.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4.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4.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4.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4.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4.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4.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4.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4.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4.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4.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4.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4.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4.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4.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4.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4.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4.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4.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4.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4.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4.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4.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4.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4.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4.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4.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4.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4.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4.4">
      <c r="A902" s="1"/>
      <c r="B902" s="1"/>
      <c r="C902" s="1"/>
      <c r="D902" s="1"/>
      <c r="E902" s="1"/>
      <c r="F902" s="1"/>
      <c r="G902" s="1"/>
      <c r="H902" s="1"/>
      <c r="I902" s="1"/>
      <c r="J902" s="1"/>
      <c r="K902" s="1"/>
      <c r="L902" s="1"/>
      <c r="M902" s="1"/>
      <c r="N902" s="1"/>
      <c r="O902" s="1"/>
      <c r="P902" s="1"/>
      <c r="Q902" s="1"/>
      <c r="R902" s="1"/>
      <c r="S902" s="1"/>
      <c r="T902" s="1"/>
      <c r="U902" s="1"/>
      <c r="V902" s="1"/>
      <c r="Y902" s="1"/>
      <c r="Z902" s="1"/>
      <c r="AA902" s="1"/>
      <c r="AB902" s="1"/>
      <c r="AC902" s="1"/>
      <c r="AD902" s="1"/>
      <c r="AE902" s="1"/>
      <c r="AF902" s="1"/>
    </row>
    <row r="903" spans="1:32" ht="14.4">
      <c r="A903" s="1"/>
      <c r="B903" s="1"/>
      <c r="C903" s="1"/>
      <c r="D903" s="1"/>
      <c r="E903" s="1"/>
      <c r="F903" s="1"/>
      <c r="G903" s="1"/>
      <c r="H903" s="1"/>
      <c r="I903" s="1"/>
      <c r="J903" s="1"/>
      <c r="K903" s="1"/>
      <c r="L903" s="1"/>
      <c r="M903" s="1"/>
      <c r="N903" s="1"/>
      <c r="O903" s="1"/>
      <c r="P903" s="1"/>
      <c r="Q903" s="1"/>
      <c r="R903" s="1"/>
      <c r="S903" s="1"/>
      <c r="T903" s="1"/>
      <c r="U903" s="1"/>
      <c r="V903" s="1"/>
      <c r="Y903" s="1"/>
      <c r="Z903" s="1"/>
      <c r="AA903" s="1"/>
      <c r="AB903" s="1"/>
      <c r="AC903" s="1"/>
      <c r="AD903" s="1"/>
      <c r="AE903" s="1"/>
      <c r="AF903" s="1"/>
    </row>
    <row r="904" spans="1:32" ht="14.4">
      <c r="A904" s="1"/>
      <c r="B904" s="1"/>
      <c r="C904" s="1"/>
      <c r="D904" s="1"/>
      <c r="E904" s="1"/>
      <c r="F904" s="1"/>
      <c r="G904" s="1"/>
      <c r="H904" s="1"/>
      <c r="I904" s="1"/>
      <c r="J904" s="1"/>
      <c r="K904" s="1"/>
      <c r="L904" s="1"/>
      <c r="M904" s="1"/>
      <c r="N904" s="1"/>
      <c r="O904" s="1"/>
      <c r="P904" s="1"/>
      <c r="Q904" s="1"/>
      <c r="R904" s="1"/>
      <c r="S904" s="1"/>
      <c r="T904" s="1"/>
      <c r="U904" s="1"/>
      <c r="V904" s="1"/>
      <c r="Z904" s="1"/>
      <c r="AA904" s="1"/>
      <c r="AB904" s="1"/>
      <c r="AC904" s="1"/>
      <c r="AD904" s="1"/>
      <c r="AE904" s="1"/>
      <c r="AF904" s="1"/>
    </row>
    <row r="905" spans="1:32" ht="14.4">
      <c r="A905" s="1"/>
      <c r="B905" s="1"/>
      <c r="C905" s="1"/>
      <c r="D905" s="1"/>
      <c r="E905" s="1"/>
      <c r="F905" s="1"/>
      <c r="G905" s="1"/>
      <c r="H905" s="1"/>
      <c r="I905" s="1"/>
      <c r="J905" s="1"/>
      <c r="K905" s="1"/>
      <c r="L905" s="1"/>
      <c r="M905" s="1"/>
      <c r="N905" s="1"/>
      <c r="O905" s="1"/>
      <c r="P905" s="1"/>
      <c r="Q905" s="1"/>
      <c r="R905" s="1"/>
      <c r="S905" s="1"/>
      <c r="T905" s="1"/>
      <c r="U905" s="1"/>
      <c r="V905" s="1"/>
      <c r="Z905" s="1"/>
      <c r="AA905" s="1"/>
      <c r="AB905" s="1"/>
      <c r="AC905" s="1"/>
      <c r="AD905" s="1"/>
      <c r="AE905" s="1"/>
      <c r="AF905" s="1"/>
    </row>
    <row r="906" spans="1:32" ht="14.4">
      <c r="A906" s="1"/>
      <c r="B906" s="1"/>
      <c r="C906" s="1"/>
      <c r="D906" s="1"/>
      <c r="E906" s="1"/>
      <c r="F906" s="1"/>
      <c r="G906" s="1"/>
      <c r="H906" s="1"/>
      <c r="I906" s="1"/>
      <c r="J906" s="1"/>
      <c r="K906" s="1"/>
      <c r="L906" s="1"/>
      <c r="M906" s="1"/>
      <c r="N906" s="1"/>
      <c r="O906" s="1"/>
      <c r="P906" s="1"/>
      <c r="Q906" s="1"/>
      <c r="R906" s="1"/>
      <c r="S906" s="1"/>
      <c r="T906" s="1"/>
      <c r="U906" s="1"/>
      <c r="V906" s="1"/>
      <c r="Z906" s="1"/>
      <c r="AA906" s="1"/>
      <c r="AB906" s="1"/>
      <c r="AC906" s="1"/>
      <c r="AD906" s="1"/>
      <c r="AE906" s="1"/>
      <c r="AF906" s="1"/>
    </row>
    <row r="907" spans="1:32" ht="14.4">
      <c r="A907" s="1"/>
      <c r="B907" s="1"/>
      <c r="C907" s="1"/>
      <c r="D907" s="1"/>
      <c r="E907" s="1"/>
      <c r="F907" s="1"/>
      <c r="G907" s="1"/>
      <c r="H907" s="1"/>
      <c r="I907" s="1"/>
      <c r="J907" s="1"/>
      <c r="K907" s="1"/>
      <c r="L907" s="1"/>
      <c r="M907" s="1"/>
      <c r="N907" s="1"/>
      <c r="O907" s="1"/>
      <c r="P907" s="1"/>
      <c r="Q907" s="1"/>
      <c r="R907" s="1"/>
      <c r="S907" s="1"/>
      <c r="T907" s="1"/>
      <c r="U907" s="1"/>
      <c r="V907" s="1"/>
      <c r="Z907" s="1"/>
      <c r="AA907" s="1"/>
      <c r="AB907" s="1"/>
      <c r="AC907" s="1"/>
      <c r="AD907" s="1"/>
      <c r="AE907" s="1"/>
      <c r="AF907" s="1"/>
    </row>
    <row r="908" spans="1:32" ht="14.4">
      <c r="A908" s="1"/>
      <c r="B908" s="1"/>
      <c r="C908" s="1"/>
      <c r="D908" s="1"/>
      <c r="E908" s="1"/>
      <c r="F908" s="1"/>
      <c r="G908" s="1"/>
      <c r="H908" s="1"/>
      <c r="I908" s="1"/>
      <c r="J908" s="1"/>
      <c r="K908" s="1"/>
      <c r="L908" s="1"/>
      <c r="M908" s="1"/>
      <c r="N908" s="1"/>
      <c r="O908" s="1"/>
      <c r="P908" s="1"/>
      <c r="Q908" s="1"/>
      <c r="R908" s="1"/>
      <c r="S908" s="1"/>
      <c r="T908" s="1"/>
      <c r="U908" s="1"/>
      <c r="V908" s="1"/>
      <c r="Z908" s="1"/>
      <c r="AA908" s="1"/>
      <c r="AB908" s="1"/>
      <c r="AC908" s="1"/>
      <c r="AD908" s="1"/>
      <c r="AE908" s="1"/>
      <c r="AF908" s="1"/>
    </row>
    <row r="909" spans="1:32" ht="14.4">
      <c r="A909" s="1"/>
      <c r="B909" s="1"/>
      <c r="C909" s="1"/>
      <c r="D909" s="1"/>
      <c r="E909" s="1"/>
      <c r="F909" s="1"/>
      <c r="G909" s="1"/>
      <c r="H909" s="1"/>
      <c r="I909" s="1"/>
      <c r="J909" s="1"/>
      <c r="K909" s="1"/>
      <c r="L909" s="1"/>
      <c r="M909" s="1"/>
      <c r="N909" s="1"/>
      <c r="O909" s="1"/>
      <c r="P909" s="1"/>
      <c r="Q909" s="1"/>
      <c r="R909" s="1"/>
      <c r="U909" s="1"/>
      <c r="V909" s="1"/>
      <c r="Z909" s="1"/>
      <c r="AA909" s="1"/>
      <c r="AB909" s="1"/>
      <c r="AC909" s="1"/>
      <c r="AD909" s="1"/>
      <c r="AE909" s="1"/>
      <c r="AF909" s="1"/>
    </row>
    <row r="910" spans="1:32" ht="14.4">
      <c r="A910" s="1"/>
      <c r="B910" s="1"/>
      <c r="C910" s="1"/>
      <c r="D910" s="1"/>
      <c r="E910" s="1"/>
      <c r="F910" s="1"/>
      <c r="G910" s="1"/>
      <c r="H910" s="1"/>
      <c r="I910" s="1"/>
      <c r="J910" s="1"/>
      <c r="K910" s="1"/>
      <c r="L910" s="1"/>
      <c r="M910" s="1"/>
      <c r="N910" s="1"/>
      <c r="O910" s="1"/>
      <c r="P910" s="1"/>
      <c r="Q910" s="1"/>
      <c r="R910" s="1"/>
      <c r="U910" s="1"/>
      <c r="V910" s="1"/>
      <c r="Z910" s="1"/>
      <c r="AA910" s="1"/>
      <c r="AB910" s="1"/>
      <c r="AC910" s="1"/>
      <c r="AD910" s="1"/>
      <c r="AE910" s="1"/>
      <c r="AF910" s="1"/>
    </row>
    <row r="911" spans="1:32" ht="14.4">
      <c r="A911" s="1"/>
      <c r="B911" s="1"/>
      <c r="C911" s="1"/>
      <c r="D911" s="1"/>
      <c r="E911" s="1"/>
      <c r="F911" s="1"/>
      <c r="G911" s="1"/>
      <c r="H911" s="1"/>
      <c r="I911" s="1"/>
      <c r="J911" s="1"/>
      <c r="K911" s="1"/>
      <c r="L911" s="1"/>
      <c r="M911" s="1"/>
      <c r="N911" s="1"/>
      <c r="O911" s="1"/>
      <c r="P911" s="1"/>
      <c r="Q911" s="1"/>
      <c r="R911" s="1"/>
      <c r="U911" s="1"/>
      <c r="V911" s="1"/>
      <c r="Z911" s="1"/>
      <c r="AA911" s="1"/>
      <c r="AB911" s="1"/>
      <c r="AC911" s="1"/>
      <c r="AD911" s="1"/>
      <c r="AE911" s="1"/>
      <c r="AF911" s="1"/>
    </row>
    <row r="912" spans="1:32" ht="14.4">
      <c r="A912" s="1"/>
      <c r="B912" s="1"/>
      <c r="C912" s="1"/>
      <c r="D912" s="1"/>
      <c r="E912" s="1"/>
      <c r="F912" s="1"/>
      <c r="G912" s="1"/>
      <c r="H912" s="1"/>
      <c r="I912" s="1"/>
      <c r="J912" s="1"/>
      <c r="K912" s="1"/>
      <c r="L912" s="1"/>
      <c r="M912" s="1"/>
      <c r="N912" s="1"/>
      <c r="O912" s="1"/>
      <c r="P912" s="1"/>
      <c r="Q912" s="1"/>
      <c r="R912" s="1"/>
      <c r="U912" s="1"/>
      <c r="V912" s="1"/>
      <c r="Z912" s="1"/>
      <c r="AA912" s="1"/>
      <c r="AB912" s="1"/>
      <c r="AC912" s="1"/>
      <c r="AD912" s="1"/>
      <c r="AE912" s="1"/>
      <c r="AF912" s="1"/>
    </row>
    <row r="913" spans="1:32" ht="14.4">
      <c r="A913" s="1"/>
      <c r="B913" s="1"/>
      <c r="C913" s="1"/>
      <c r="D913" s="1"/>
      <c r="E913" s="1"/>
      <c r="F913" s="1"/>
      <c r="G913" s="1"/>
      <c r="H913" s="1"/>
      <c r="I913" s="1"/>
      <c r="J913" s="1"/>
      <c r="K913" s="1"/>
      <c r="L913" s="1"/>
      <c r="M913" s="1"/>
      <c r="N913" s="1"/>
      <c r="O913" s="1"/>
      <c r="P913" s="1"/>
      <c r="Q913" s="1"/>
      <c r="R913" s="1"/>
      <c r="U913" s="1"/>
      <c r="V913" s="1"/>
      <c r="Z913" s="1"/>
      <c r="AA913" s="1"/>
      <c r="AB913" s="1"/>
      <c r="AC913" s="1"/>
      <c r="AD913" s="1"/>
      <c r="AE913" s="1"/>
      <c r="AF913" s="1"/>
    </row>
    <row r="914" spans="1:32" ht="14.4">
      <c r="A914" s="1"/>
      <c r="B914" s="1"/>
      <c r="C914" s="1"/>
      <c r="D914" s="1"/>
      <c r="E914" s="1"/>
      <c r="F914" s="1"/>
      <c r="G914" s="1"/>
      <c r="H914" s="1"/>
      <c r="I914" s="1"/>
      <c r="J914" s="1"/>
      <c r="K914" s="1"/>
      <c r="L914" s="1"/>
      <c r="M914" s="1"/>
      <c r="N914" s="1"/>
      <c r="O914" s="1"/>
      <c r="P914" s="1"/>
      <c r="Q914" s="1"/>
      <c r="R914" s="1"/>
      <c r="U914" s="1"/>
      <c r="V914" s="1"/>
      <c r="Z914" s="1"/>
      <c r="AA914" s="1"/>
      <c r="AB914" s="1"/>
      <c r="AC914" s="1"/>
      <c r="AD914" s="1"/>
      <c r="AE914" s="1"/>
      <c r="AF914" s="1"/>
    </row>
    <row r="915" spans="1:32" ht="14.4">
      <c r="A915" s="1"/>
      <c r="B915" s="1"/>
      <c r="C915" s="1"/>
      <c r="D915" s="1"/>
      <c r="E915" s="1"/>
      <c r="F915" s="1"/>
      <c r="G915" s="1"/>
      <c r="H915" s="1"/>
      <c r="I915" s="1"/>
      <c r="J915" s="1"/>
      <c r="K915" s="1"/>
      <c r="L915" s="1"/>
      <c r="M915" s="1"/>
      <c r="N915" s="1"/>
      <c r="O915" s="1"/>
      <c r="P915" s="1"/>
      <c r="Q915" s="1"/>
      <c r="R915" s="1"/>
      <c r="U915" s="1"/>
      <c r="Z915" s="1"/>
      <c r="AA915" s="1"/>
      <c r="AB915" s="1"/>
      <c r="AC915" s="1"/>
      <c r="AD915" s="1"/>
      <c r="AE915" s="1"/>
      <c r="AF915" s="1"/>
    </row>
    <row r="916" spans="1:32" ht="14.4">
      <c r="A916" s="1"/>
      <c r="B916" s="1"/>
      <c r="C916" s="1"/>
      <c r="D916" s="1"/>
      <c r="E916" s="1"/>
      <c r="F916" s="1"/>
      <c r="G916" s="1"/>
      <c r="H916" s="1"/>
      <c r="I916" s="1"/>
      <c r="J916" s="1"/>
      <c r="K916" s="1"/>
      <c r="L916" s="1"/>
      <c r="M916" s="1"/>
      <c r="N916" s="1"/>
      <c r="O916" s="1"/>
      <c r="P916" s="1"/>
      <c r="Q916" s="1"/>
      <c r="R916" s="1"/>
      <c r="U916" s="1"/>
      <c r="Z916" s="1"/>
      <c r="AA916" s="1"/>
      <c r="AB916" s="1"/>
      <c r="AC916" s="1"/>
      <c r="AD916" s="1"/>
      <c r="AE916" s="1"/>
      <c r="AF916" s="1"/>
    </row>
    <row r="917" spans="1:32" ht="14.4">
      <c r="A917" s="1"/>
      <c r="B917" s="1"/>
      <c r="C917" s="1"/>
      <c r="D917" s="1"/>
      <c r="E917" s="1"/>
      <c r="F917" s="1"/>
      <c r="G917" s="1"/>
      <c r="H917" s="1"/>
      <c r="I917" s="1"/>
      <c r="J917" s="1"/>
      <c r="K917" s="1"/>
      <c r="L917" s="1"/>
      <c r="M917" s="1"/>
      <c r="N917" s="1"/>
      <c r="O917" s="1"/>
      <c r="P917" s="1"/>
      <c r="Q917" s="1"/>
      <c r="R917" s="1"/>
      <c r="U917" s="1"/>
      <c r="Z917" s="1"/>
      <c r="AA917" s="1"/>
      <c r="AB917" s="1"/>
      <c r="AC917" s="1"/>
      <c r="AD917" s="1"/>
      <c r="AE917" s="1"/>
      <c r="AF917" s="1"/>
    </row>
    <row r="918" spans="1:32" ht="14.4">
      <c r="A918" s="1"/>
      <c r="B918" s="1"/>
      <c r="C918" s="1"/>
      <c r="D918" s="1"/>
      <c r="E918" s="1"/>
      <c r="F918" s="1"/>
      <c r="G918" s="1"/>
      <c r="H918" s="1"/>
      <c r="I918" s="1"/>
      <c r="J918" s="1"/>
      <c r="K918" s="1"/>
      <c r="L918" s="1"/>
      <c r="M918" s="1"/>
      <c r="N918" s="1"/>
      <c r="O918" s="1"/>
      <c r="P918" s="1"/>
      <c r="Q918" s="1"/>
      <c r="R918" s="1"/>
      <c r="U918" s="1"/>
      <c r="Z918" s="1"/>
      <c r="AA918" s="1"/>
      <c r="AB918" s="1"/>
      <c r="AC918" s="1"/>
      <c r="AD918" s="1"/>
      <c r="AE918" s="1"/>
      <c r="AF918" s="1"/>
    </row>
    <row r="919" spans="1:32" ht="14.4">
      <c r="A919" s="1"/>
      <c r="B919" s="1"/>
      <c r="C919" s="1"/>
      <c r="D919" s="1"/>
      <c r="E919" s="1"/>
      <c r="F919" s="1"/>
      <c r="G919" s="1"/>
      <c r="H919" s="1"/>
      <c r="I919" s="1"/>
      <c r="J919" s="1"/>
      <c r="K919" s="1"/>
      <c r="L919" s="1"/>
      <c r="M919" s="1"/>
      <c r="N919" s="1"/>
      <c r="O919" s="1"/>
      <c r="P919" s="1"/>
      <c r="Q919" s="1"/>
      <c r="R919" s="1"/>
      <c r="U919" s="1"/>
      <c r="Z919" s="1"/>
      <c r="AA919" s="1"/>
      <c r="AB919" s="1"/>
      <c r="AC919" s="1"/>
      <c r="AD919" s="1"/>
      <c r="AE919" s="1"/>
      <c r="AF919" s="1"/>
    </row>
    <row r="920" spans="1:32" ht="14.4">
      <c r="A920" s="1"/>
      <c r="B920" s="1"/>
      <c r="C920" s="1"/>
      <c r="D920" s="1"/>
      <c r="E920" s="1"/>
      <c r="F920" s="1"/>
      <c r="G920" s="1"/>
      <c r="H920" s="1"/>
      <c r="I920" s="1"/>
      <c r="J920" s="1"/>
      <c r="K920" s="1"/>
      <c r="L920" s="1"/>
      <c r="M920" s="1"/>
      <c r="N920" s="1"/>
      <c r="O920" s="1"/>
      <c r="P920" s="1"/>
      <c r="Q920" s="1"/>
      <c r="R920" s="1"/>
      <c r="U920" s="1"/>
      <c r="Z920" s="1"/>
      <c r="AA920" s="1"/>
      <c r="AB920" s="1"/>
      <c r="AC920" s="1"/>
      <c r="AD920" s="1"/>
      <c r="AE920" s="1"/>
      <c r="AF920" s="1"/>
    </row>
    <row r="921" spans="1:32" ht="14.4">
      <c r="A921" s="1"/>
      <c r="B921" s="1"/>
      <c r="C921" s="1"/>
      <c r="D921" s="1"/>
      <c r="E921" s="1"/>
      <c r="F921" s="1"/>
      <c r="G921" s="1"/>
      <c r="H921" s="1"/>
      <c r="I921" s="1"/>
      <c r="J921" s="1"/>
      <c r="K921" s="1"/>
      <c r="L921" s="1"/>
      <c r="M921" s="1"/>
      <c r="N921" s="1"/>
      <c r="O921" s="1"/>
      <c r="P921" s="1"/>
      <c r="Q921" s="1"/>
      <c r="R921" s="1"/>
      <c r="U921" s="1"/>
      <c r="Z921" s="1"/>
      <c r="AA921" s="1"/>
      <c r="AB921" s="1"/>
      <c r="AC921" s="1"/>
      <c r="AD921" s="1"/>
      <c r="AE921" s="1"/>
      <c r="AF921" s="1"/>
    </row>
    <row r="922" spans="1:32" ht="14.4">
      <c r="A922" s="1"/>
      <c r="B922" s="1"/>
      <c r="C922" s="1"/>
      <c r="D922" s="1"/>
      <c r="E922" s="1"/>
      <c r="F922" s="1"/>
      <c r="G922" s="1"/>
      <c r="H922" s="1"/>
      <c r="I922" s="1"/>
      <c r="J922" s="1"/>
      <c r="K922" s="1"/>
      <c r="L922" s="1"/>
      <c r="M922" s="1"/>
      <c r="N922" s="1"/>
      <c r="O922" s="1"/>
      <c r="P922" s="1"/>
      <c r="Q922" s="1"/>
      <c r="R922" s="1"/>
      <c r="U922" s="1"/>
      <c r="Z922" s="1"/>
      <c r="AA922" s="1"/>
      <c r="AB922" s="1"/>
      <c r="AC922" s="1"/>
      <c r="AD922" s="1"/>
      <c r="AE922" s="1"/>
      <c r="AF922" s="1"/>
    </row>
    <row r="923" spans="1:32" ht="14.4">
      <c r="A923" s="1"/>
      <c r="B923" s="1"/>
      <c r="C923" s="1"/>
      <c r="D923" s="1"/>
      <c r="E923" s="1"/>
      <c r="F923" s="1"/>
      <c r="G923" s="1"/>
      <c r="H923" s="1"/>
      <c r="I923" s="1"/>
      <c r="J923" s="1"/>
      <c r="K923" s="1"/>
      <c r="L923" s="1"/>
      <c r="M923" s="1"/>
      <c r="N923" s="1"/>
      <c r="O923" s="1"/>
      <c r="P923" s="1"/>
      <c r="Q923" s="1"/>
      <c r="R923" s="1"/>
      <c r="U923" s="1"/>
      <c r="Z923" s="1"/>
      <c r="AA923" s="1"/>
      <c r="AB923" s="1"/>
      <c r="AC923" s="1"/>
      <c r="AD923" s="1"/>
      <c r="AE923" s="1"/>
      <c r="AF923" s="1"/>
    </row>
    <row r="924" spans="1:32" ht="14.4">
      <c r="A924" s="1"/>
      <c r="B924" s="1"/>
      <c r="C924" s="1"/>
      <c r="D924" s="1"/>
      <c r="E924" s="1"/>
      <c r="F924" s="1"/>
      <c r="G924" s="1"/>
      <c r="H924" s="1"/>
      <c r="I924" s="1"/>
      <c r="J924" s="1"/>
      <c r="K924" s="1"/>
      <c r="L924" s="1"/>
      <c r="M924" s="1"/>
      <c r="N924" s="1"/>
      <c r="O924" s="1"/>
      <c r="P924" s="1"/>
      <c r="Q924" s="1"/>
      <c r="R924" s="1"/>
      <c r="U924" s="1"/>
      <c r="Z924" s="1"/>
      <c r="AA924" s="1"/>
      <c r="AB924" s="1"/>
      <c r="AC924" s="1"/>
      <c r="AD924" s="1"/>
      <c r="AE924" s="1"/>
      <c r="AF924" s="1"/>
    </row>
    <row r="925" spans="1:32" ht="14.4">
      <c r="A925" s="1"/>
      <c r="B925" s="1"/>
      <c r="C925" s="1"/>
      <c r="D925" s="1"/>
      <c r="E925" s="1"/>
      <c r="F925" s="1"/>
      <c r="G925" s="1"/>
      <c r="H925" s="1"/>
      <c r="I925" s="1"/>
      <c r="J925" s="1"/>
      <c r="K925" s="1"/>
      <c r="L925" s="1"/>
      <c r="M925" s="1"/>
      <c r="N925" s="1"/>
      <c r="O925" s="1"/>
      <c r="P925" s="1"/>
      <c r="Q925" s="1"/>
      <c r="R925" s="1"/>
      <c r="U925" s="1"/>
      <c r="Z925" s="1"/>
      <c r="AA925" s="1"/>
      <c r="AB925" s="1"/>
      <c r="AC925" s="1"/>
      <c r="AD925" s="1"/>
      <c r="AE925" s="1"/>
      <c r="AF925" s="1"/>
    </row>
    <row r="926" spans="1:32" ht="14.4">
      <c r="A926" s="1"/>
      <c r="B926" s="1"/>
      <c r="C926" s="1"/>
      <c r="D926" s="1"/>
      <c r="E926" s="1"/>
      <c r="F926" s="1"/>
      <c r="G926" s="1"/>
      <c r="H926" s="1"/>
      <c r="I926" s="1"/>
      <c r="J926" s="1"/>
      <c r="K926" s="1"/>
      <c r="L926" s="1"/>
      <c r="M926" s="1"/>
      <c r="N926" s="1"/>
      <c r="O926" s="1"/>
      <c r="P926" s="1"/>
      <c r="Q926" s="1"/>
      <c r="R926" s="1"/>
      <c r="U926" s="1"/>
      <c r="Z926" s="1"/>
      <c r="AA926" s="1"/>
      <c r="AB926" s="1"/>
      <c r="AC926" s="1"/>
      <c r="AD926" s="1"/>
      <c r="AE926" s="1"/>
      <c r="AF926" s="1"/>
    </row>
    <row r="927" spans="1:32" ht="14.4">
      <c r="A927" s="1"/>
      <c r="B927" s="1"/>
      <c r="C927" s="1"/>
      <c r="D927" s="1"/>
      <c r="E927" s="1"/>
      <c r="F927" s="1"/>
      <c r="G927" s="1"/>
      <c r="H927" s="1"/>
      <c r="I927" s="1"/>
      <c r="J927" s="1"/>
      <c r="K927" s="1"/>
      <c r="L927" s="1"/>
      <c r="M927" s="1"/>
      <c r="N927" s="1"/>
      <c r="O927" s="1"/>
      <c r="P927" s="1"/>
      <c r="Q927" s="1"/>
      <c r="R927" s="1"/>
      <c r="U927" s="1"/>
      <c r="Z927" s="1"/>
      <c r="AA927" s="1"/>
      <c r="AB927" s="1"/>
      <c r="AC927" s="1"/>
      <c r="AD927" s="1"/>
      <c r="AE927" s="1"/>
      <c r="AF927" s="1"/>
    </row>
    <row r="928" spans="1:32" ht="14.4">
      <c r="A928" s="1"/>
      <c r="B928" s="1"/>
      <c r="C928" s="1"/>
      <c r="D928" s="1"/>
      <c r="E928" s="1"/>
      <c r="F928" s="1"/>
      <c r="G928" s="1"/>
      <c r="H928" s="1"/>
      <c r="I928" s="1"/>
      <c r="J928" s="1"/>
      <c r="K928" s="1"/>
      <c r="L928" s="1"/>
      <c r="M928" s="1"/>
      <c r="N928" s="1"/>
      <c r="O928" s="1"/>
      <c r="P928" s="1"/>
      <c r="Q928" s="1"/>
      <c r="R928" s="1"/>
      <c r="U928" s="1"/>
      <c r="Z928" s="1"/>
      <c r="AA928" s="1"/>
      <c r="AB928" s="1"/>
      <c r="AC928" s="1"/>
      <c r="AD928" s="1"/>
      <c r="AE928" s="1"/>
      <c r="AF928" s="1"/>
    </row>
    <row r="929" spans="1:32" ht="14.4">
      <c r="A929" s="1"/>
      <c r="B929" s="1"/>
      <c r="C929" s="1"/>
      <c r="D929" s="1"/>
      <c r="E929" s="1"/>
      <c r="F929" s="1"/>
      <c r="G929" s="1"/>
      <c r="H929" s="1"/>
      <c r="I929" s="1"/>
      <c r="J929" s="1"/>
      <c r="K929" s="1"/>
      <c r="L929" s="1"/>
      <c r="M929" s="1"/>
      <c r="N929" s="1"/>
      <c r="O929" s="1"/>
      <c r="P929" s="1"/>
      <c r="Q929" s="1"/>
      <c r="R929" s="1"/>
      <c r="U929" s="1"/>
      <c r="AA929" s="1"/>
      <c r="AB929" s="1"/>
      <c r="AC929" s="1"/>
      <c r="AD929" s="1"/>
      <c r="AE929" s="1"/>
      <c r="AF929" s="1"/>
    </row>
    <row r="930" spans="1:32" ht="14.4">
      <c r="A930" s="1"/>
      <c r="B930" s="1"/>
      <c r="C930" s="1"/>
      <c r="D930" s="1"/>
      <c r="E930" s="1"/>
      <c r="F930" s="1"/>
      <c r="G930" s="1"/>
      <c r="H930" s="1"/>
      <c r="I930" s="1"/>
      <c r="J930" s="1"/>
      <c r="K930" s="1"/>
      <c r="L930" s="1"/>
      <c r="M930" s="1"/>
      <c r="N930" s="1"/>
      <c r="O930" s="1"/>
      <c r="P930" s="1"/>
      <c r="Q930" s="1"/>
      <c r="R930" s="1"/>
      <c r="U930" s="1"/>
      <c r="AA930" s="1"/>
      <c r="AB930" s="1"/>
      <c r="AC930" s="1"/>
      <c r="AD930" s="1"/>
      <c r="AE930" s="1"/>
      <c r="AF930" s="1"/>
    </row>
    <row r="931" spans="1:32" ht="14.4">
      <c r="A931" s="1"/>
      <c r="B931" s="1"/>
      <c r="C931" s="1"/>
      <c r="D931" s="1"/>
      <c r="E931" s="1"/>
      <c r="F931" s="1"/>
      <c r="G931" s="1"/>
      <c r="H931" s="1"/>
      <c r="I931" s="1"/>
      <c r="J931" s="1"/>
      <c r="K931" s="1"/>
      <c r="L931" s="1"/>
      <c r="M931" s="1"/>
      <c r="N931" s="1"/>
      <c r="O931" s="1"/>
      <c r="P931" s="1"/>
      <c r="Q931" s="1"/>
      <c r="R931" s="1"/>
      <c r="U931" s="1"/>
      <c r="AA931" s="1"/>
      <c r="AB931" s="1"/>
      <c r="AC931" s="1"/>
      <c r="AD931" s="1"/>
      <c r="AE931" s="1"/>
      <c r="AF931" s="1"/>
    </row>
    <row r="932" spans="1:32" ht="14.4">
      <c r="A932" s="1"/>
      <c r="B932" s="1"/>
      <c r="C932" s="1"/>
      <c r="D932" s="1"/>
      <c r="E932" s="1"/>
      <c r="F932" s="1"/>
      <c r="G932" s="1"/>
      <c r="H932" s="1"/>
      <c r="I932" s="1"/>
      <c r="J932" s="1"/>
      <c r="K932" s="1"/>
      <c r="L932" s="1"/>
      <c r="M932" s="1"/>
      <c r="N932" s="1"/>
      <c r="O932" s="1"/>
      <c r="P932" s="1"/>
      <c r="Q932" s="1"/>
      <c r="R932" s="1"/>
      <c r="U932" s="1"/>
      <c r="AA932" s="1"/>
      <c r="AB932" s="1"/>
      <c r="AC932" s="1"/>
      <c r="AD932" s="1"/>
      <c r="AE932" s="1"/>
      <c r="AF932" s="1"/>
    </row>
    <row r="933" spans="1:32" ht="14.4">
      <c r="A933" s="1"/>
      <c r="B933" s="1"/>
      <c r="C933" s="1"/>
      <c r="D933" s="1"/>
      <c r="E933" s="1"/>
      <c r="F933" s="1"/>
      <c r="G933" s="1"/>
      <c r="H933" s="1"/>
      <c r="I933" s="1"/>
      <c r="J933" s="1"/>
      <c r="K933" s="1"/>
      <c r="L933" s="1"/>
      <c r="M933" s="1"/>
      <c r="N933" s="1"/>
      <c r="O933" s="1"/>
      <c r="R933" s="1"/>
      <c r="U933" s="1"/>
      <c r="AA933" s="1"/>
      <c r="AB933" s="1"/>
      <c r="AC933" s="1"/>
      <c r="AD933" s="1"/>
      <c r="AE933" s="1"/>
      <c r="AF933" s="1"/>
    </row>
    <row r="934" spans="1:32" ht="14.4">
      <c r="A934" s="1"/>
      <c r="B934" s="1"/>
      <c r="C934" s="1"/>
      <c r="D934" s="1"/>
      <c r="E934" s="1"/>
      <c r="F934" s="1"/>
      <c r="G934" s="1"/>
      <c r="H934" s="1"/>
      <c r="I934" s="1"/>
      <c r="J934" s="1"/>
      <c r="K934" s="1"/>
      <c r="L934" s="1"/>
      <c r="M934" s="1"/>
      <c r="N934" s="1"/>
      <c r="O934" s="1"/>
      <c r="U934" s="1"/>
      <c r="AA934" s="1"/>
      <c r="AB934" s="1"/>
      <c r="AC934" s="1"/>
      <c r="AD934" s="1"/>
      <c r="AE934" s="1"/>
      <c r="AF934" s="1"/>
    </row>
    <row r="935" spans="1:32" ht="14.4">
      <c r="A935" s="1"/>
      <c r="B935" s="1"/>
      <c r="C935" s="1"/>
      <c r="D935" s="1"/>
      <c r="E935" s="1"/>
      <c r="F935" s="1"/>
      <c r="G935" s="1"/>
      <c r="H935" s="1"/>
      <c r="I935" s="1"/>
      <c r="J935" s="1"/>
      <c r="K935" s="1"/>
      <c r="L935" s="1"/>
      <c r="M935" s="1"/>
      <c r="N935" s="1"/>
      <c r="O935" s="1"/>
      <c r="U935" s="1"/>
      <c r="AA935" s="1"/>
      <c r="AB935" s="1"/>
      <c r="AC935" s="1"/>
      <c r="AD935" s="1"/>
      <c r="AE935" s="1"/>
      <c r="AF935" s="1"/>
    </row>
    <row r="936" spans="1:32" ht="14.4">
      <c r="A936" s="1"/>
      <c r="B936" s="1"/>
      <c r="C936" s="1"/>
      <c r="D936" s="1"/>
      <c r="E936" s="1"/>
      <c r="F936" s="1"/>
      <c r="G936" s="1"/>
      <c r="H936" s="1"/>
      <c r="I936" s="1"/>
      <c r="J936" s="1"/>
      <c r="K936" s="1"/>
      <c r="L936" s="1"/>
      <c r="M936" s="1"/>
      <c r="N936" s="1"/>
      <c r="O936" s="1"/>
      <c r="U936" s="1"/>
      <c r="AA936" s="1"/>
      <c r="AB936" s="1"/>
      <c r="AC936" s="1"/>
      <c r="AD936" s="1"/>
      <c r="AE936" s="1"/>
      <c r="AF936" s="1"/>
    </row>
    <row r="937" spans="1:32" ht="14.4">
      <c r="A937" s="1"/>
      <c r="B937" s="1"/>
      <c r="C937" s="1"/>
      <c r="D937" s="1"/>
      <c r="E937" s="1"/>
      <c r="F937" s="1"/>
      <c r="G937" s="1"/>
      <c r="H937" s="1"/>
      <c r="I937" s="1"/>
      <c r="J937" s="1"/>
      <c r="K937" s="1"/>
      <c r="L937" s="1"/>
      <c r="M937" s="1"/>
      <c r="N937" s="1"/>
      <c r="O937" s="1"/>
      <c r="U937" s="1"/>
      <c r="AA937" s="1"/>
      <c r="AB937" s="1"/>
      <c r="AC937" s="1"/>
      <c r="AD937" s="1"/>
      <c r="AE937" s="1"/>
      <c r="AF937" s="1"/>
    </row>
    <row r="938" spans="1:32" ht="14.4">
      <c r="A938" s="1"/>
      <c r="B938" s="1"/>
      <c r="C938" s="1"/>
      <c r="D938" s="1"/>
      <c r="E938" s="1"/>
      <c r="F938" s="1"/>
      <c r="G938" s="1"/>
      <c r="H938" s="1"/>
      <c r="I938" s="1"/>
      <c r="J938" s="1"/>
      <c r="K938" s="1"/>
      <c r="L938" s="1"/>
      <c r="M938" s="1"/>
      <c r="N938" s="1"/>
      <c r="O938" s="1"/>
      <c r="U938" s="1"/>
      <c r="AA938" s="1"/>
      <c r="AB938" s="1"/>
      <c r="AC938" s="1"/>
      <c r="AD938" s="1"/>
      <c r="AE938" s="1"/>
      <c r="AF938" s="1"/>
    </row>
    <row r="939" spans="1:32" ht="14.4">
      <c r="A939" s="1"/>
      <c r="B939" s="1"/>
      <c r="C939" s="1"/>
      <c r="D939" s="1"/>
      <c r="E939" s="1"/>
      <c r="F939" s="1"/>
      <c r="G939" s="1"/>
      <c r="H939" s="1"/>
      <c r="I939" s="1"/>
      <c r="J939" s="1"/>
      <c r="K939" s="1"/>
      <c r="L939" s="1"/>
      <c r="M939" s="1"/>
      <c r="N939" s="1"/>
      <c r="O939" s="1"/>
      <c r="U939" s="1"/>
      <c r="AA939" s="1"/>
      <c r="AB939" s="1"/>
      <c r="AC939" s="1"/>
      <c r="AD939" s="1"/>
      <c r="AE939" s="1"/>
      <c r="AF939" s="1"/>
    </row>
    <row r="940" spans="1:32" ht="14.4">
      <c r="A940" s="1"/>
      <c r="B940" s="1"/>
      <c r="C940" s="1"/>
      <c r="D940" s="1"/>
      <c r="E940" s="1"/>
      <c r="F940" s="1"/>
      <c r="G940" s="1"/>
      <c r="H940" s="1"/>
      <c r="I940" s="1"/>
      <c r="J940" s="1"/>
      <c r="K940" s="1"/>
      <c r="L940" s="1"/>
      <c r="M940" s="1"/>
      <c r="N940" s="1"/>
      <c r="O940" s="1"/>
      <c r="U940" s="1"/>
      <c r="AA940" s="1"/>
      <c r="AB940" s="1"/>
      <c r="AC940" s="1"/>
      <c r="AD940" s="1"/>
      <c r="AE940" s="1"/>
      <c r="AF940" s="1"/>
    </row>
    <row r="941" spans="1:32" ht="14.4">
      <c r="A941" s="1"/>
      <c r="B941" s="1"/>
      <c r="C941" s="1"/>
      <c r="D941" s="1"/>
      <c r="E941" s="1"/>
      <c r="F941" s="1"/>
      <c r="G941" s="1"/>
      <c r="H941" s="1"/>
      <c r="I941" s="1"/>
      <c r="J941" s="1"/>
      <c r="K941" s="1"/>
      <c r="L941" s="1"/>
      <c r="M941" s="1"/>
      <c r="N941" s="1"/>
      <c r="O941" s="1"/>
      <c r="AA941" s="1"/>
      <c r="AB941" s="1"/>
      <c r="AC941" s="1"/>
      <c r="AD941" s="1"/>
      <c r="AE941" s="1"/>
      <c r="AF941" s="1"/>
    </row>
    <row r="942" spans="1:32" ht="14.4">
      <c r="A942" s="1"/>
      <c r="B942" s="1"/>
      <c r="C942" s="1"/>
      <c r="D942" s="1"/>
      <c r="E942" s="1"/>
      <c r="F942" s="1"/>
      <c r="G942" s="1"/>
      <c r="H942" s="1"/>
      <c r="I942" s="1"/>
      <c r="J942" s="1"/>
      <c r="K942" s="1"/>
      <c r="L942" s="1"/>
      <c r="M942" s="1"/>
      <c r="N942" s="1"/>
      <c r="O942" s="1"/>
      <c r="AA942" s="1"/>
      <c r="AB942" s="1"/>
      <c r="AC942" s="1"/>
      <c r="AD942" s="1"/>
      <c r="AE942" s="1"/>
      <c r="AF942" s="1"/>
    </row>
    <row r="943" spans="1:32" ht="14.4">
      <c r="A943" s="1"/>
      <c r="B943" s="1"/>
      <c r="C943" s="1"/>
      <c r="D943" s="1"/>
      <c r="E943" s="1"/>
      <c r="F943" s="1"/>
      <c r="G943" s="1"/>
      <c r="H943" s="1"/>
      <c r="I943" s="1"/>
      <c r="J943" s="1"/>
      <c r="K943" s="1"/>
      <c r="L943" s="1"/>
      <c r="M943" s="1"/>
      <c r="N943" s="1"/>
      <c r="O943" s="1"/>
      <c r="AA943" s="1"/>
      <c r="AB943" s="1"/>
      <c r="AC943" s="1"/>
      <c r="AD943" s="1"/>
      <c r="AE943" s="1"/>
      <c r="AF943" s="1"/>
    </row>
    <row r="944" spans="1:32" ht="14.4">
      <c r="A944" s="1"/>
      <c r="B944" s="1"/>
      <c r="C944" s="1"/>
      <c r="D944" s="1"/>
      <c r="E944" s="1"/>
      <c r="F944" s="1"/>
      <c r="G944" s="1"/>
      <c r="H944" s="1"/>
      <c r="I944" s="1"/>
      <c r="J944" s="1"/>
      <c r="K944" s="1"/>
      <c r="L944" s="1"/>
      <c r="M944" s="1"/>
      <c r="N944" s="1"/>
      <c r="O944" s="1"/>
      <c r="AA944" s="1"/>
      <c r="AB944" s="1"/>
      <c r="AC944" s="1"/>
      <c r="AD944" s="1"/>
      <c r="AE944" s="1"/>
      <c r="AF944" s="1"/>
    </row>
    <row r="945" spans="1:32" ht="14.4">
      <c r="A945" s="1"/>
      <c r="B945" s="1"/>
      <c r="C945" s="1"/>
      <c r="D945" s="1"/>
      <c r="E945" s="1"/>
      <c r="F945" s="1"/>
      <c r="G945" s="1"/>
      <c r="H945" s="1"/>
      <c r="I945" s="1"/>
      <c r="J945" s="1"/>
      <c r="K945" s="1"/>
      <c r="L945" s="1"/>
      <c r="M945" s="1"/>
      <c r="N945" s="1"/>
      <c r="O945" s="1"/>
      <c r="AA945" s="1"/>
      <c r="AB945" s="1"/>
      <c r="AC945" s="1"/>
      <c r="AD945" s="1"/>
      <c r="AE945" s="1"/>
      <c r="AF945" s="1"/>
    </row>
    <row r="946" spans="1:32" ht="14.4">
      <c r="A946" s="1"/>
      <c r="B946" s="1"/>
      <c r="C946" s="1"/>
      <c r="D946" s="1"/>
      <c r="E946" s="1"/>
      <c r="F946" s="1"/>
      <c r="G946" s="1"/>
      <c r="H946" s="1"/>
      <c r="I946" s="1"/>
      <c r="J946" s="1"/>
      <c r="K946" s="1"/>
      <c r="L946" s="1"/>
      <c r="M946" s="1"/>
      <c r="N946" s="1"/>
      <c r="O946" s="1"/>
      <c r="AA946" s="1"/>
      <c r="AB946" s="1"/>
      <c r="AC946" s="1"/>
      <c r="AD946" s="1"/>
      <c r="AE946" s="1"/>
      <c r="AF946" s="1"/>
    </row>
    <row r="947" spans="1:32" ht="14.4">
      <c r="A947" s="1"/>
      <c r="B947" s="1"/>
      <c r="C947" s="1"/>
      <c r="D947" s="1"/>
      <c r="E947" s="1"/>
      <c r="F947" s="1"/>
      <c r="G947" s="1"/>
      <c r="H947" s="1"/>
      <c r="I947" s="1"/>
      <c r="J947" s="1"/>
      <c r="K947" s="1"/>
      <c r="L947" s="1"/>
      <c r="M947" s="1"/>
      <c r="N947" s="1"/>
      <c r="O947" s="1"/>
      <c r="AA947" s="1"/>
      <c r="AB947" s="1"/>
      <c r="AC947" s="1"/>
      <c r="AD947" s="1"/>
      <c r="AE947" s="1"/>
      <c r="AF947" s="1"/>
    </row>
    <row r="948" spans="1:32" ht="14.4">
      <c r="A948" s="1"/>
      <c r="B948" s="1"/>
      <c r="C948" s="1"/>
      <c r="D948" s="1"/>
      <c r="E948" s="1"/>
      <c r="F948" s="1"/>
      <c r="G948" s="1"/>
      <c r="H948" s="1"/>
      <c r="I948" s="1"/>
      <c r="J948" s="1"/>
      <c r="K948" s="1"/>
      <c r="L948" s="1"/>
      <c r="M948" s="1"/>
      <c r="N948" s="1"/>
      <c r="O948" s="1"/>
      <c r="AA948" s="1"/>
      <c r="AB948" s="1"/>
      <c r="AC948" s="1"/>
      <c r="AD948" s="1"/>
      <c r="AE948" s="1"/>
      <c r="AF948" s="1"/>
    </row>
    <row r="949" spans="1:32" ht="14.4">
      <c r="A949" s="1"/>
      <c r="B949" s="1"/>
      <c r="C949" s="1"/>
      <c r="D949" s="1"/>
      <c r="E949" s="1"/>
      <c r="F949" s="1"/>
      <c r="G949" s="1"/>
      <c r="H949" s="1"/>
      <c r="I949" s="1"/>
      <c r="J949" s="1"/>
      <c r="K949" s="1"/>
      <c r="L949" s="1"/>
      <c r="M949" s="1"/>
      <c r="N949" s="1"/>
      <c r="O949" s="1"/>
      <c r="AA949" s="1"/>
      <c r="AB949" s="1"/>
      <c r="AC949" s="1"/>
      <c r="AD949" s="1"/>
      <c r="AE949" s="1"/>
      <c r="AF949" s="1"/>
    </row>
    <row r="950" spans="1:32" ht="14.4">
      <c r="A950" s="1"/>
      <c r="B950" s="1"/>
      <c r="C950" s="1"/>
      <c r="D950" s="1"/>
      <c r="E950" s="1"/>
      <c r="F950" s="1"/>
      <c r="G950" s="1"/>
      <c r="H950" s="1"/>
      <c r="I950" s="1"/>
      <c r="J950" s="1"/>
      <c r="K950" s="1"/>
      <c r="L950" s="1"/>
      <c r="M950" s="1"/>
      <c r="N950" s="1"/>
      <c r="O950" s="1"/>
      <c r="AA950" s="1"/>
      <c r="AB950" s="1"/>
      <c r="AC950" s="1"/>
      <c r="AD950" s="1"/>
      <c r="AE950" s="1"/>
      <c r="AF950" s="1"/>
    </row>
    <row r="951" spans="1:32" ht="14.4">
      <c r="A951" s="1"/>
      <c r="B951" s="1"/>
      <c r="C951" s="1"/>
      <c r="D951" s="1"/>
      <c r="E951" s="1"/>
      <c r="F951" s="1"/>
      <c r="G951" s="1"/>
      <c r="H951" s="1"/>
      <c r="I951" s="1"/>
      <c r="J951" s="1"/>
      <c r="K951" s="1"/>
      <c r="L951" s="1"/>
      <c r="M951" s="1"/>
      <c r="N951" s="1"/>
      <c r="O951" s="1"/>
      <c r="AA951" s="1"/>
      <c r="AB951" s="1"/>
      <c r="AC951" s="1"/>
      <c r="AD951" s="1"/>
      <c r="AE951" s="1"/>
      <c r="AF951" s="1"/>
    </row>
    <row r="952" spans="1:32" ht="14.4">
      <c r="A952" s="1"/>
      <c r="B952" s="1"/>
      <c r="C952" s="1"/>
      <c r="D952" s="1"/>
      <c r="E952" s="1"/>
      <c r="F952" s="1"/>
      <c r="G952" s="1"/>
      <c r="H952" s="1"/>
      <c r="I952" s="1"/>
      <c r="J952" s="1"/>
      <c r="K952" s="1"/>
      <c r="L952" s="1"/>
      <c r="M952" s="1"/>
      <c r="N952" s="1"/>
      <c r="O952" s="1"/>
      <c r="AA952" s="1"/>
      <c r="AB952" s="1"/>
      <c r="AC952" s="1"/>
      <c r="AD952" s="1"/>
      <c r="AE952" s="1"/>
      <c r="AF952" s="1"/>
    </row>
    <row r="953" spans="1:32" ht="14.4">
      <c r="A953" s="1"/>
      <c r="B953" s="1"/>
      <c r="C953" s="1"/>
      <c r="D953" s="1"/>
      <c r="E953" s="1"/>
      <c r="F953" s="1"/>
      <c r="G953" s="1"/>
      <c r="H953" s="1"/>
      <c r="I953" s="1"/>
      <c r="J953" s="1"/>
      <c r="K953" s="1"/>
      <c r="L953" s="1"/>
      <c r="M953" s="1"/>
      <c r="N953" s="1"/>
      <c r="O953" s="1"/>
      <c r="AB953" s="1"/>
      <c r="AC953" s="1"/>
      <c r="AD953" s="1"/>
      <c r="AE953" s="1"/>
      <c r="AF953" s="1"/>
    </row>
    <row r="954" spans="1:32" ht="14.4">
      <c r="A954" s="1"/>
      <c r="B954" s="1"/>
      <c r="C954" s="1"/>
      <c r="D954" s="1"/>
      <c r="E954" s="1"/>
      <c r="F954" s="1"/>
      <c r="G954" s="1"/>
      <c r="H954" s="1"/>
      <c r="I954" s="1"/>
      <c r="J954" s="1"/>
      <c r="K954" s="1"/>
      <c r="L954" s="1"/>
      <c r="M954" s="1"/>
      <c r="N954" s="1"/>
      <c r="O954" s="1"/>
      <c r="AB954" s="1"/>
      <c r="AC954" s="1"/>
      <c r="AD954" s="1"/>
      <c r="AE954" s="1"/>
      <c r="AF954" s="1"/>
    </row>
    <row r="955" spans="1:32" ht="14.4">
      <c r="A955" s="1"/>
      <c r="B955" s="1"/>
      <c r="C955" s="1"/>
      <c r="D955" s="1"/>
      <c r="E955" s="1"/>
      <c r="F955" s="1"/>
      <c r="G955" s="1"/>
      <c r="H955" s="1"/>
      <c r="I955" s="1"/>
      <c r="J955" s="1"/>
      <c r="K955" s="1"/>
      <c r="L955" s="1"/>
      <c r="M955" s="1"/>
      <c r="N955" s="1"/>
      <c r="O955" s="1"/>
      <c r="AB955" s="1"/>
      <c r="AC955" s="1"/>
      <c r="AD955" s="1"/>
      <c r="AE955" s="1"/>
      <c r="AF955" s="1"/>
    </row>
    <row r="956" spans="1:32" ht="14.4">
      <c r="A956" s="1"/>
      <c r="B956" s="1"/>
      <c r="C956" s="1"/>
      <c r="D956" s="1"/>
      <c r="E956" s="1"/>
      <c r="F956" s="1"/>
      <c r="G956" s="1"/>
      <c r="H956" s="1"/>
      <c r="I956" s="1"/>
      <c r="J956" s="1"/>
      <c r="K956" s="1"/>
      <c r="L956" s="1"/>
      <c r="M956" s="1"/>
      <c r="N956" s="1"/>
      <c r="O956" s="1"/>
      <c r="AB956" s="1"/>
      <c r="AC956" s="1"/>
      <c r="AD956" s="1"/>
      <c r="AE956" s="1"/>
      <c r="AF956" s="1"/>
    </row>
    <row r="957" spans="1:32" ht="14.4">
      <c r="A957" s="1"/>
      <c r="B957" s="1"/>
      <c r="C957" s="1"/>
      <c r="D957" s="1"/>
      <c r="E957" s="1"/>
      <c r="F957" s="1"/>
      <c r="G957" s="1"/>
      <c r="H957" s="1"/>
      <c r="I957" s="1"/>
      <c r="J957" s="1"/>
      <c r="K957" s="1"/>
      <c r="L957" s="1"/>
      <c r="M957" s="1"/>
      <c r="N957" s="1"/>
      <c r="O957" s="1"/>
      <c r="AB957" s="1"/>
      <c r="AC957" s="1"/>
      <c r="AD957" s="1"/>
      <c r="AE957" s="1"/>
      <c r="AF957" s="1"/>
    </row>
    <row r="958" spans="1:32" ht="14.4">
      <c r="A958" s="1"/>
      <c r="B958" s="1"/>
      <c r="C958" s="1"/>
      <c r="D958" s="1"/>
      <c r="E958" s="1"/>
      <c r="F958" s="1"/>
      <c r="G958" s="1"/>
      <c r="H958" s="1"/>
      <c r="I958" s="1"/>
      <c r="J958" s="1"/>
      <c r="K958" s="1"/>
      <c r="L958" s="1"/>
      <c r="M958" s="1"/>
      <c r="N958" s="1"/>
      <c r="O958" s="1"/>
      <c r="AB958" s="1"/>
      <c r="AC958" s="1"/>
      <c r="AD958" s="1"/>
      <c r="AE958" s="1"/>
      <c r="AF958" s="1"/>
    </row>
    <row r="959" spans="1:32" ht="14.4">
      <c r="A959" s="1"/>
      <c r="B959" s="1"/>
      <c r="C959" s="1"/>
      <c r="D959" s="1"/>
      <c r="E959" s="1"/>
      <c r="F959" s="1"/>
      <c r="G959" s="1"/>
      <c r="H959" s="1"/>
      <c r="I959" s="1"/>
      <c r="J959" s="1"/>
      <c r="K959" s="1"/>
      <c r="L959" s="1"/>
      <c r="M959" s="1"/>
      <c r="N959" s="1"/>
      <c r="O959" s="1"/>
      <c r="AB959" s="1"/>
      <c r="AC959" s="1"/>
      <c r="AD959" s="1"/>
      <c r="AE959" s="1"/>
      <c r="AF959" s="1"/>
    </row>
    <row r="960" spans="1:32" ht="14.4">
      <c r="A960" s="1"/>
      <c r="B960" s="1"/>
      <c r="C960" s="1"/>
      <c r="D960" s="1"/>
      <c r="E960" s="1"/>
      <c r="F960" s="1"/>
      <c r="G960" s="1"/>
      <c r="H960" s="1"/>
      <c r="I960" s="1"/>
      <c r="J960" s="1"/>
      <c r="K960" s="1"/>
      <c r="L960" s="1"/>
      <c r="M960" s="1"/>
      <c r="N960" s="1"/>
      <c r="O960" s="1"/>
      <c r="AB960" s="1"/>
      <c r="AC960" s="1"/>
      <c r="AD960" s="1"/>
      <c r="AE960" s="1"/>
      <c r="AF960" s="1"/>
    </row>
    <row r="961" spans="1:31" ht="14.4">
      <c r="A961" s="1"/>
      <c r="B961" s="1"/>
      <c r="C961" s="1"/>
      <c r="D961" s="1"/>
      <c r="E961" s="1"/>
      <c r="F961" s="1"/>
      <c r="G961" s="1"/>
      <c r="H961" s="1"/>
      <c r="I961" s="1"/>
      <c r="J961" s="1"/>
      <c r="K961" s="1"/>
      <c r="L961" s="1"/>
      <c r="M961" s="1"/>
      <c r="N961" s="1"/>
      <c r="O961" s="1"/>
      <c r="AB961" s="1"/>
      <c r="AC961" s="1"/>
      <c r="AD961" s="1"/>
      <c r="AE961" s="1"/>
    </row>
    <row r="962" spans="1:31" ht="14.4">
      <c r="A962" s="1"/>
      <c r="B962" s="1"/>
      <c r="C962" s="1"/>
      <c r="D962" s="1"/>
      <c r="E962" s="1"/>
      <c r="F962" s="1"/>
      <c r="G962" s="1"/>
      <c r="H962" s="1"/>
      <c r="I962" s="1"/>
      <c r="J962" s="1"/>
      <c r="K962" s="1"/>
      <c r="L962" s="1"/>
      <c r="M962" s="1"/>
      <c r="N962" s="1"/>
      <c r="O962" s="1"/>
      <c r="AB962" s="1"/>
      <c r="AC962" s="1"/>
      <c r="AD962" s="1"/>
      <c r="AE962" s="1"/>
    </row>
    <row r="963" spans="1:31" ht="14.4">
      <c r="A963" s="1"/>
      <c r="B963" s="1"/>
      <c r="C963" s="1"/>
      <c r="D963" s="1"/>
      <c r="E963" s="1"/>
      <c r="F963" s="1"/>
      <c r="G963" s="1"/>
      <c r="H963" s="1"/>
      <c r="I963" s="1"/>
      <c r="J963" s="1"/>
      <c r="K963" s="1"/>
      <c r="L963" s="1"/>
      <c r="M963" s="1"/>
      <c r="N963" s="1"/>
      <c r="O963" s="1"/>
      <c r="AB963" s="1"/>
      <c r="AC963" s="1"/>
      <c r="AD963" s="1"/>
      <c r="AE963" s="1"/>
    </row>
    <row r="964" spans="1:31" ht="14.4">
      <c r="A964" s="1"/>
      <c r="B964" s="1"/>
      <c r="C964" s="1"/>
      <c r="D964" s="1"/>
      <c r="E964" s="1"/>
      <c r="F964" s="1"/>
      <c r="G964" s="1"/>
      <c r="H964" s="1"/>
      <c r="I964" s="1"/>
      <c r="J964" s="1"/>
      <c r="K964" s="1"/>
      <c r="L964" s="1"/>
      <c r="M964" s="1"/>
      <c r="N964" s="1"/>
      <c r="O964" s="1"/>
      <c r="AB964" s="1"/>
      <c r="AC964" s="1"/>
      <c r="AD964" s="1"/>
      <c r="AE964" s="1"/>
    </row>
    <row r="965" spans="1:31" ht="14.4">
      <c r="A965" s="1"/>
      <c r="B965" s="1"/>
      <c r="C965" s="1"/>
      <c r="D965" s="1"/>
      <c r="E965" s="1"/>
      <c r="F965" s="1"/>
      <c r="G965" s="1"/>
      <c r="H965" s="1"/>
      <c r="I965" s="1"/>
      <c r="J965" s="1"/>
      <c r="K965" s="1"/>
      <c r="L965" s="1"/>
      <c r="M965" s="1"/>
      <c r="N965" s="1"/>
      <c r="O965" s="1"/>
      <c r="AB965" s="1"/>
      <c r="AC965" s="1"/>
    </row>
    <row r="966" spans="1:31" ht="14.4">
      <c r="A966" s="1"/>
      <c r="B966" s="1"/>
      <c r="C966" s="1"/>
      <c r="D966" s="1"/>
      <c r="E966" s="1"/>
      <c r="F966" s="1"/>
      <c r="G966" s="1"/>
      <c r="H966" s="1"/>
      <c r="I966" s="1"/>
      <c r="J966" s="1"/>
      <c r="K966" s="1"/>
      <c r="L966" s="1"/>
      <c r="M966" s="1"/>
      <c r="N966" s="1"/>
      <c r="O966" s="1"/>
    </row>
    <row r="967" spans="1:31" ht="14.4">
      <c r="A967" s="1"/>
      <c r="B967" s="1"/>
      <c r="C967" s="1"/>
      <c r="D967" s="1"/>
      <c r="E967" s="1"/>
      <c r="F967" s="1"/>
      <c r="G967" s="1"/>
      <c r="H967" s="1"/>
      <c r="I967" s="1"/>
      <c r="J967" s="1"/>
      <c r="K967" s="1"/>
      <c r="L967" s="1"/>
      <c r="M967" s="1"/>
      <c r="N967" s="1"/>
      <c r="O967" s="1"/>
    </row>
    <row r="968" spans="1:31" ht="14.4">
      <c r="A968" s="1"/>
      <c r="B968" s="1"/>
      <c r="C968" s="1"/>
      <c r="D968" s="1"/>
      <c r="E968" s="1"/>
      <c r="F968" s="1"/>
      <c r="G968" s="1"/>
      <c r="H968" s="1"/>
      <c r="I968" s="1"/>
      <c r="J968" s="1"/>
      <c r="K968" s="1"/>
      <c r="L968" s="1"/>
      <c r="M968" s="1"/>
      <c r="N968" s="1"/>
      <c r="O968" s="1"/>
    </row>
    <row r="969" spans="1:31" ht="14.4">
      <c r="A969" s="1"/>
      <c r="B969" s="1"/>
      <c r="C969" s="1"/>
      <c r="D969" s="1"/>
      <c r="E969" s="1"/>
      <c r="F969" s="1"/>
      <c r="G969" s="1"/>
      <c r="H969" s="1"/>
      <c r="I969" s="1"/>
      <c r="J969" s="1"/>
      <c r="K969" s="1"/>
      <c r="L969" s="1"/>
    </row>
    <row r="970" spans="1:31" ht="14.4">
      <c r="A970" s="1"/>
      <c r="B970" s="1"/>
      <c r="C970" s="1"/>
      <c r="E970" s="1"/>
      <c r="F970" s="1"/>
      <c r="G970" s="1"/>
      <c r="H970" s="1"/>
      <c r="I970" s="1"/>
      <c r="J970" s="1"/>
      <c r="K970" s="1"/>
      <c r="L970" s="1"/>
    </row>
    <row r="971" spans="1:31" ht="14.4">
      <c r="A971" s="1"/>
      <c r="B971" s="1"/>
      <c r="C971" s="1"/>
      <c r="E971" s="1"/>
      <c r="F971" s="1"/>
      <c r="G971" s="1"/>
      <c r="H971" s="1"/>
      <c r="I971" s="1"/>
      <c r="J971" s="1"/>
      <c r="K971" s="1"/>
      <c r="L971" s="1"/>
    </row>
    <row r="972" spans="1:31" ht="14.4">
      <c r="A972" s="1"/>
      <c r="B972" s="1"/>
      <c r="C972" s="1"/>
      <c r="E972" s="1"/>
      <c r="F972" s="1"/>
      <c r="G972" s="1"/>
      <c r="H972" s="1"/>
      <c r="I972" s="1"/>
      <c r="J972" s="1"/>
      <c r="K972" s="1"/>
      <c r="L972" s="1"/>
    </row>
    <row r="973" spans="1:31" ht="14.4">
      <c r="A973" s="1"/>
      <c r="B973" s="1"/>
      <c r="C973" s="1"/>
      <c r="E973" s="1"/>
      <c r="F973" s="1"/>
      <c r="G973" s="1"/>
      <c r="H973" s="1"/>
      <c r="I973" s="1"/>
      <c r="J973" s="1"/>
      <c r="K973" s="1"/>
      <c r="L973" s="1"/>
    </row>
    <row r="974" spans="1:31" ht="14.4">
      <c r="A974" s="1"/>
      <c r="B974" s="1"/>
      <c r="C974" s="1"/>
      <c r="E974" s="1"/>
      <c r="F974" s="1"/>
      <c r="G974" s="1"/>
      <c r="H974" s="1"/>
      <c r="I974" s="1"/>
      <c r="J974" s="1"/>
      <c r="K974" s="1"/>
      <c r="L974" s="1"/>
    </row>
    <row r="975" spans="1:31" ht="14.4">
      <c r="A975" s="1"/>
      <c r="B975" s="1"/>
      <c r="C975" s="1"/>
      <c r="E975" s="1"/>
      <c r="F975" s="1"/>
      <c r="G975" s="1"/>
      <c r="H975" s="1"/>
      <c r="I975" s="1"/>
      <c r="J975" s="1"/>
      <c r="K975" s="1"/>
      <c r="L975" s="1"/>
    </row>
    <row r="976" spans="1:31" ht="14.4">
      <c r="A976" s="1"/>
      <c r="B976" s="1"/>
      <c r="C976" s="1"/>
      <c r="E976" s="1"/>
      <c r="F976" s="1"/>
      <c r="G976" s="1"/>
      <c r="H976" s="1"/>
      <c r="I976" s="1"/>
      <c r="J976" s="1"/>
      <c r="K976" s="1"/>
      <c r="L976" s="1"/>
    </row>
    <row r="977" spans="1:12" ht="14.4">
      <c r="A977" s="1"/>
      <c r="B977" s="1"/>
      <c r="C977" s="1"/>
      <c r="E977" s="1"/>
      <c r="F977" s="1"/>
      <c r="G977" s="1"/>
      <c r="H977" s="1"/>
      <c r="I977" s="1"/>
      <c r="J977" s="1"/>
      <c r="K977" s="1"/>
      <c r="L977" s="1"/>
    </row>
    <row r="978" spans="1:12" ht="14.4">
      <c r="A978" s="1"/>
      <c r="B978" s="1"/>
      <c r="C978" s="1"/>
      <c r="E978" s="1"/>
      <c r="F978" s="1"/>
      <c r="G978" s="1"/>
      <c r="H978" s="1"/>
      <c r="I978" s="1"/>
      <c r="J978" s="1"/>
      <c r="K978" s="1"/>
      <c r="L978" s="1"/>
    </row>
    <row r="979" spans="1:12" ht="14.4">
      <c r="A979" s="1"/>
      <c r="B979" s="1"/>
      <c r="C979" s="1"/>
      <c r="E979" s="1"/>
      <c r="F979" s="1"/>
      <c r="G979" s="1"/>
      <c r="H979" s="1"/>
      <c r="I979" s="1"/>
      <c r="J979" s="1"/>
      <c r="K979" s="1"/>
      <c r="L979" s="1"/>
    </row>
    <row r="980" spans="1:12" ht="14.4">
      <c r="A980" s="1"/>
      <c r="B980" s="1"/>
      <c r="C980" s="1"/>
      <c r="E980" s="1"/>
      <c r="F980" s="1"/>
      <c r="G980" s="1"/>
      <c r="H980" s="1"/>
      <c r="I980" s="1"/>
      <c r="J980" s="1"/>
      <c r="K980" s="1"/>
      <c r="L980" s="1"/>
    </row>
    <row r="981" spans="1:12" ht="14.4">
      <c r="A981" s="1"/>
      <c r="B981" s="1"/>
      <c r="C981" s="1"/>
      <c r="E981" s="1"/>
      <c r="F981" s="1"/>
      <c r="G981" s="1"/>
      <c r="H981" s="1"/>
      <c r="I981" s="1"/>
      <c r="J981" s="1"/>
      <c r="K981" s="1"/>
      <c r="L981" s="1"/>
    </row>
    <row r="982" spans="1:12" ht="14.4">
      <c r="A982" s="1"/>
      <c r="B982" s="1"/>
      <c r="C982" s="1"/>
      <c r="E982" s="1"/>
      <c r="F982" s="1"/>
      <c r="G982" s="1"/>
      <c r="H982" s="1"/>
      <c r="I982" s="1"/>
      <c r="J982" s="1"/>
      <c r="K982" s="1"/>
      <c r="L982" s="1"/>
    </row>
    <row r="983" spans="1:12" ht="14.4">
      <c r="A983" s="1"/>
      <c r="B983" s="1"/>
      <c r="C983" s="1"/>
      <c r="E983" s="1"/>
      <c r="F983" s="1"/>
      <c r="G983" s="1"/>
      <c r="H983" s="1"/>
      <c r="I983" s="1"/>
      <c r="J983" s="1"/>
      <c r="K983" s="1"/>
      <c r="L983" s="1"/>
    </row>
    <row r="984" spans="1:12" ht="14.4">
      <c r="A984" s="1"/>
      <c r="B984" s="1"/>
      <c r="C984" s="1"/>
      <c r="E984" s="1"/>
      <c r="F984" s="1"/>
      <c r="G984" s="1"/>
      <c r="H984" s="1"/>
      <c r="I984" s="1"/>
      <c r="J984" s="1"/>
      <c r="K984" s="1"/>
      <c r="L984" s="1"/>
    </row>
    <row r="985" spans="1:12" ht="14.4">
      <c r="A985" s="1"/>
      <c r="B985" s="1"/>
      <c r="C985" s="1"/>
      <c r="E985" s="1"/>
      <c r="F985" s="1"/>
      <c r="G985" s="1"/>
      <c r="H985" s="1"/>
      <c r="I985" s="1"/>
      <c r="J985" s="1"/>
      <c r="K985" s="1"/>
      <c r="L985" s="1"/>
    </row>
    <row r="986" spans="1:12" ht="14.4">
      <c r="A986" s="1"/>
      <c r="B986" s="1"/>
      <c r="C986" s="1"/>
      <c r="E986" s="1"/>
      <c r="F986" s="1"/>
      <c r="G986" s="1"/>
      <c r="H986" s="1"/>
      <c r="I986" s="1"/>
      <c r="J986" s="1"/>
      <c r="K986" s="1"/>
      <c r="L986" s="1"/>
    </row>
    <row r="987" spans="1:12" ht="14.4">
      <c r="A987" s="1"/>
      <c r="B987" s="1"/>
      <c r="C987" s="1"/>
      <c r="E987" s="1"/>
      <c r="F987" s="1"/>
      <c r="G987" s="1"/>
      <c r="H987" s="1"/>
      <c r="I987" s="1"/>
      <c r="J987" s="1"/>
      <c r="K987" s="1"/>
      <c r="L987" s="1"/>
    </row>
    <row r="988" spans="1:12" ht="14.4">
      <c r="A988" s="1"/>
      <c r="B988" s="1"/>
      <c r="C988" s="1"/>
      <c r="E988" s="1"/>
      <c r="F988" s="1"/>
      <c r="G988" s="1"/>
      <c r="H988" s="1"/>
      <c r="I988" s="1"/>
      <c r="J988" s="1"/>
      <c r="K988" s="1"/>
      <c r="L988" s="1"/>
    </row>
    <row r="989" spans="1:12" ht="14.4">
      <c r="A989" s="1"/>
      <c r="B989" s="1"/>
      <c r="C989" s="1"/>
      <c r="E989" s="1"/>
      <c r="F989" s="1"/>
      <c r="G989" s="1"/>
      <c r="H989" s="1"/>
      <c r="I989" s="1"/>
      <c r="J989" s="1"/>
      <c r="K989" s="1"/>
      <c r="L989" s="1"/>
    </row>
    <row r="990" spans="1:12" ht="14.4">
      <c r="A990" s="1"/>
      <c r="B990" s="1"/>
      <c r="C990" s="1"/>
      <c r="E990" s="1"/>
      <c r="F990" s="1"/>
      <c r="G990" s="1"/>
      <c r="H990" s="1"/>
      <c r="I990" s="1"/>
      <c r="J990" s="1"/>
      <c r="K990" s="1"/>
      <c r="L990" s="1"/>
    </row>
    <row r="991" spans="1:12" ht="14.4">
      <c r="A991" s="1"/>
      <c r="B991" s="1"/>
      <c r="C991" s="1"/>
      <c r="E991" s="1"/>
      <c r="F991" s="1"/>
      <c r="G991" s="1"/>
      <c r="H991" s="1"/>
      <c r="I991" s="1"/>
      <c r="J991" s="1"/>
      <c r="K991" s="1"/>
      <c r="L991" s="1"/>
    </row>
    <row r="992" spans="1:12" ht="14.4">
      <c r="A992" s="1"/>
      <c r="B992" s="1"/>
      <c r="C992" s="1"/>
      <c r="E992" s="1"/>
      <c r="F992" s="1"/>
      <c r="G992" s="1"/>
      <c r="H992" s="1"/>
      <c r="I992" s="1"/>
      <c r="J992" s="1"/>
      <c r="K992" s="1"/>
      <c r="L992" s="1"/>
    </row>
    <row r="993" spans="1:12" ht="14.4">
      <c r="A993" s="1"/>
      <c r="B993" s="1"/>
      <c r="C993" s="1"/>
      <c r="E993" s="1"/>
      <c r="F993" s="1"/>
      <c r="G993" s="1"/>
      <c r="H993" s="1"/>
      <c r="I993" s="1"/>
      <c r="J993" s="1"/>
      <c r="K993" s="1"/>
      <c r="L993" s="1"/>
    </row>
    <row r="994" spans="1:12" ht="14.4">
      <c r="A994" s="1"/>
      <c r="B994" s="1"/>
      <c r="C994" s="1"/>
      <c r="E994" s="1"/>
      <c r="F994" s="1"/>
      <c r="G994" s="1"/>
      <c r="H994" s="1"/>
      <c r="I994" s="1"/>
      <c r="J994" s="1"/>
      <c r="K994" s="1"/>
      <c r="L994" s="1"/>
    </row>
    <row r="995" spans="1:12" ht="14.4">
      <c r="A995" s="1"/>
      <c r="B995" s="1"/>
      <c r="C995" s="1"/>
      <c r="E995" s="1"/>
      <c r="F995" s="1"/>
      <c r="G995" s="1"/>
      <c r="H995" s="1"/>
      <c r="I995" s="1"/>
      <c r="J995" s="1"/>
      <c r="K995" s="1"/>
      <c r="L995" s="1"/>
    </row>
    <row r="996" spans="1:12" ht="14.4">
      <c r="A996" s="1"/>
      <c r="B996" s="1"/>
      <c r="C996" s="1"/>
      <c r="E996" s="1"/>
      <c r="F996" s="1"/>
      <c r="G996" s="1"/>
      <c r="H996" s="1"/>
      <c r="I996" s="1"/>
      <c r="J996" s="1"/>
      <c r="K996" s="1"/>
      <c r="L996" s="1"/>
    </row>
    <row r="997" spans="1:12" ht="14.4">
      <c r="A997" s="1"/>
      <c r="B997" s="1"/>
      <c r="C997" s="1"/>
      <c r="E997" s="1"/>
      <c r="F997" s="1"/>
      <c r="G997" s="1"/>
      <c r="H997" s="1"/>
      <c r="I997" s="1"/>
      <c r="J997" s="1"/>
      <c r="K997" s="1"/>
      <c r="L997" s="1"/>
    </row>
    <row r="998" spans="1:12" ht="14.4">
      <c r="A998" s="1"/>
      <c r="B998" s="1"/>
      <c r="C998" s="1"/>
      <c r="E998" s="1"/>
      <c r="F998" s="1"/>
      <c r="G998" s="1"/>
      <c r="H998" s="1"/>
      <c r="I998" s="1"/>
      <c r="J998" s="1"/>
      <c r="K998" s="1"/>
      <c r="L998" s="1"/>
    </row>
    <row r="999" spans="1:12" ht="14.4">
      <c r="A999" s="1"/>
      <c r="B999" s="1"/>
      <c r="C999" s="1"/>
      <c r="E999" s="1"/>
      <c r="F999" s="1"/>
      <c r="G999" s="1"/>
      <c r="H999" s="1"/>
      <c r="I999" s="1"/>
      <c r="J999" s="1"/>
      <c r="K999" s="1"/>
      <c r="L999" s="1"/>
    </row>
    <row r="1000" spans="1:12" ht="14.4">
      <c r="A1000" s="1"/>
      <c r="B1000" s="1"/>
      <c r="I1000" s="1"/>
      <c r="J1000" s="1"/>
      <c r="K1000" s="1"/>
      <c r="L1000" s="1"/>
    </row>
    <row r="1001" spans="1:12" ht="14.4">
      <c r="A1001" s="1"/>
      <c r="B1001" s="1"/>
      <c r="I1001" s="1"/>
      <c r="K1001" s="1"/>
      <c r="L1001" s="1"/>
    </row>
  </sheetData>
  <mergeCells count="186">
    <mergeCell ref="H35:I35"/>
    <mergeCell ref="J35:K35"/>
    <mergeCell ref="F36:G36"/>
    <mergeCell ref="H36:I36"/>
    <mergeCell ref="J36:K36"/>
    <mergeCell ref="F37:G37"/>
    <mergeCell ref="H53:I53"/>
    <mergeCell ref="J53:K53"/>
    <mergeCell ref="F51:G51"/>
    <mergeCell ref="H51:I51"/>
    <mergeCell ref="J51:K51"/>
    <mergeCell ref="F52:G52"/>
    <mergeCell ref="H52:I52"/>
    <mergeCell ref="J52:K52"/>
    <mergeCell ref="F53:G53"/>
    <mergeCell ref="C26:D26"/>
    <mergeCell ref="C27:D27"/>
    <mergeCell ref="C28:D28"/>
    <mergeCell ref="H44:I44"/>
    <mergeCell ref="J44:K44"/>
    <mergeCell ref="F42:G42"/>
    <mergeCell ref="H42:I42"/>
    <mergeCell ref="J42:K42"/>
    <mergeCell ref="F43:G43"/>
    <mergeCell ref="H43:I43"/>
    <mergeCell ref="J43:K43"/>
    <mergeCell ref="F44:G44"/>
    <mergeCell ref="H41:I41"/>
    <mergeCell ref="J41:K41"/>
    <mergeCell ref="F39:G39"/>
    <mergeCell ref="H39:I39"/>
    <mergeCell ref="J39:K39"/>
    <mergeCell ref="F40:G40"/>
    <mergeCell ref="H40:I40"/>
    <mergeCell ref="J40:K40"/>
    <mergeCell ref="F41:G41"/>
    <mergeCell ref="H37:I37"/>
    <mergeCell ref="J37:K37"/>
    <mergeCell ref="F35:G35"/>
    <mergeCell ref="R2:S2"/>
    <mergeCell ref="U2:X2"/>
    <mergeCell ref="A2:C2"/>
    <mergeCell ref="F2:G2"/>
    <mergeCell ref="H2:I2"/>
    <mergeCell ref="J2:K2"/>
    <mergeCell ref="L2:M2"/>
    <mergeCell ref="A1:AF1"/>
    <mergeCell ref="F54:G54"/>
    <mergeCell ref="H54:I54"/>
    <mergeCell ref="J54:K54"/>
    <mergeCell ref="V15:Z15"/>
    <mergeCell ref="V16:Z16"/>
    <mergeCell ref="B18:C18"/>
    <mergeCell ref="D18:K18"/>
    <mergeCell ref="C19:D19"/>
    <mergeCell ref="J19:K19"/>
    <mergeCell ref="X26:AA26"/>
    <mergeCell ref="X27:AA27"/>
    <mergeCell ref="A3:B3"/>
    <mergeCell ref="D2:E2"/>
    <mergeCell ref="D4:E4"/>
    <mergeCell ref="F4:G4"/>
    <mergeCell ref="H4:I4"/>
    <mergeCell ref="J4:K4"/>
    <mergeCell ref="L4:M4"/>
    <mergeCell ref="N4:O4"/>
    <mergeCell ref="P4:Q4"/>
    <mergeCell ref="N2:O2"/>
    <mergeCell ref="P2:Q2"/>
    <mergeCell ref="R4:S4"/>
    <mergeCell ref="T4:U4"/>
    <mergeCell ref="V4:Z4"/>
    <mergeCell ref="V5:Z5"/>
    <mergeCell ref="V6:Z6"/>
    <mergeCell ref="V7:Z7"/>
    <mergeCell ref="V8:Z8"/>
    <mergeCell ref="V9:Z9"/>
    <mergeCell ref="V10:Z10"/>
    <mergeCell ref="V11:Z11"/>
    <mergeCell ref="V12:Z12"/>
    <mergeCell ref="V13:Z13"/>
    <mergeCell ref="V14:Z14"/>
    <mergeCell ref="F20:G20"/>
    <mergeCell ref="F21:G21"/>
    <mergeCell ref="C23:D23"/>
    <mergeCell ref="C24:D24"/>
    <mergeCell ref="C25:D25"/>
    <mergeCell ref="F25:G25"/>
    <mergeCell ref="C29:D29"/>
    <mergeCell ref="C32:D32"/>
    <mergeCell ref="C33:D33"/>
    <mergeCell ref="C34:D34"/>
    <mergeCell ref="C35:D35"/>
    <mergeCell ref="C36:D36"/>
    <mergeCell ref="C37:D37"/>
    <mergeCell ref="C38:D38"/>
    <mergeCell ref="C39:D39"/>
    <mergeCell ref="C30:D30"/>
    <mergeCell ref="C31:D31"/>
    <mergeCell ref="C40:D40"/>
    <mergeCell ref="C41:D41"/>
    <mergeCell ref="C42:D42"/>
    <mergeCell ref="C43:D43"/>
    <mergeCell ref="C44:D44"/>
    <mergeCell ref="C45:D45"/>
    <mergeCell ref="C53:D53"/>
    <mergeCell ref="C54:D54"/>
    <mergeCell ref="C55:D55"/>
    <mergeCell ref="C46:D46"/>
    <mergeCell ref="C47:D47"/>
    <mergeCell ref="C48:D48"/>
    <mergeCell ref="C49:D49"/>
    <mergeCell ref="C50:D50"/>
    <mergeCell ref="C51:D51"/>
    <mergeCell ref="C52:D52"/>
    <mergeCell ref="F31:G31"/>
    <mergeCell ref="H31:I31"/>
    <mergeCell ref="J31:K31"/>
    <mergeCell ref="H32:I32"/>
    <mergeCell ref="J32:K32"/>
    <mergeCell ref="F32:G32"/>
    <mergeCell ref="F33:G33"/>
    <mergeCell ref="H33:I33"/>
    <mergeCell ref="J33:K33"/>
    <mergeCell ref="F34:G34"/>
    <mergeCell ref="H34:I34"/>
    <mergeCell ref="J34:K34"/>
    <mergeCell ref="F19:G19"/>
    <mergeCell ref="H19:I19"/>
    <mergeCell ref="C20:D20"/>
    <mergeCell ref="H20:I20"/>
    <mergeCell ref="J20:K20"/>
    <mergeCell ref="C21:D21"/>
    <mergeCell ref="H21:I21"/>
    <mergeCell ref="J21:K21"/>
    <mergeCell ref="C22:D22"/>
    <mergeCell ref="F22:G22"/>
    <mergeCell ref="H22:I22"/>
    <mergeCell ref="J22:K22"/>
    <mergeCell ref="J23:K23"/>
    <mergeCell ref="F23:G23"/>
    <mergeCell ref="H23:I23"/>
    <mergeCell ref="F24:G24"/>
    <mergeCell ref="H24:I24"/>
    <mergeCell ref="J24:K24"/>
    <mergeCell ref="H25:I25"/>
    <mergeCell ref="J25:K25"/>
    <mergeCell ref="F26:G26"/>
    <mergeCell ref="H26:I26"/>
    <mergeCell ref="J26:K26"/>
    <mergeCell ref="F27:G27"/>
    <mergeCell ref="H27:I27"/>
    <mergeCell ref="J27:K27"/>
    <mergeCell ref="H30:I30"/>
    <mergeCell ref="J30:K30"/>
    <mergeCell ref="F28:G28"/>
    <mergeCell ref="H28:I28"/>
    <mergeCell ref="J28:K28"/>
    <mergeCell ref="F29:G29"/>
    <mergeCell ref="H29:I29"/>
    <mergeCell ref="J29:K29"/>
    <mergeCell ref="F30:G30"/>
    <mergeCell ref="F38:G38"/>
    <mergeCell ref="H38:I38"/>
    <mergeCell ref="J38:K38"/>
    <mergeCell ref="H47:I47"/>
    <mergeCell ref="J47:K47"/>
    <mergeCell ref="F45:G45"/>
    <mergeCell ref="H45:I45"/>
    <mergeCell ref="J45:K45"/>
    <mergeCell ref="F46:G46"/>
    <mergeCell ref="H46:I46"/>
    <mergeCell ref="J46:K46"/>
    <mergeCell ref="F47:G47"/>
    <mergeCell ref="H50:I50"/>
    <mergeCell ref="J50:K50"/>
    <mergeCell ref="F55:G55"/>
    <mergeCell ref="H55:I55"/>
    <mergeCell ref="J55:K55"/>
    <mergeCell ref="F48:G48"/>
    <mergeCell ref="H48:I48"/>
    <mergeCell ref="J48:K48"/>
    <mergeCell ref="F49:G49"/>
    <mergeCell ref="H49:I49"/>
    <mergeCell ref="J49:K49"/>
    <mergeCell ref="F50:G50"/>
  </mergeCells>
  <conditionalFormatting sqref="B13:V16">
    <cfRule type="expression" dxfId="4" priority="1">
      <formula>$C13=""</formula>
    </cfRule>
  </conditionalFormatting>
  <hyperlinks>
    <hyperlink ref="A1" r:id="rId1" xr:uid="{103C1D6E-DA82-4801-AC32-EA7EB226EE6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COMO USAR</vt:lpstr>
      <vt:lpstr>Registro diario</vt:lpstr>
      <vt:lpstr>Personalizacion</vt:lpstr>
      <vt:lpstr>Rutina</vt:lpstr>
      <vt:lpstr>lbskgs</vt:lpstr>
      <vt:lpstr>Routine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portatilhprojo@outlook.es</cp:lastModifiedBy>
  <dcterms:modified xsi:type="dcterms:W3CDTF">2020-12-04T20:10:22Z</dcterms:modified>
</cp:coreProperties>
</file>