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nching the Monolith" sheetId="1" r:id="rId4"/>
  </sheets>
  <definedNames/>
  <calcPr/>
  <extLst>
    <ext uri="GoogleSheetsCustomDataVersion1">
      <go:sheetsCustomData xmlns:go="http://customooxmlschemas.google.com/" r:id="rId5" roundtripDataSignature="AMtx7mhj5RpM7I/BEHUzdgV5kETh1rZrBw=="/>
    </ext>
  </extLst>
</workbook>
</file>

<file path=xl/sharedStrings.xml><?xml version="1.0" encoding="utf-8"?>
<sst xmlns="http://schemas.openxmlformats.org/spreadsheetml/2006/main" count="294" uniqueCount="36">
  <si>
    <t>WWW.BIBLIOTECADERUTINAS.COM</t>
  </si>
  <si>
    <t>5/3/1 Benching the Monolith - Programa original por Jim Wendler</t>
  </si>
  <si>
    <t>1RM:</t>
  </si>
  <si>
    <t>Press de banca</t>
  </si>
  <si>
    <t>Press militar:</t>
  </si>
  <si>
    <t>Peso muerto:</t>
  </si>
  <si>
    <t>Sentadilla:</t>
  </si>
  <si>
    <t>Introduce tus máximas en las celdas amarillas</t>
  </si>
  <si>
    <t>KG</t>
  </si>
  <si>
    <t>TM:</t>
  </si>
  <si>
    <t>LB</t>
  </si>
  <si>
    <t>Semana 1</t>
  </si>
  <si>
    <t>Semana 2</t>
  </si>
  <si>
    <t>Semana 3</t>
  </si>
  <si>
    <t>Lunes</t>
  </si>
  <si>
    <t>Miercoles</t>
  </si>
  <si>
    <t>Viernes</t>
  </si>
  <si>
    <t>Sentadilla</t>
  </si>
  <si>
    <t>Peso muerto</t>
  </si>
  <si>
    <t>x5</t>
  </si>
  <si>
    <t>x20</t>
  </si>
  <si>
    <t>Press militar</t>
  </si>
  <si>
    <t>10x5@</t>
  </si>
  <si>
    <t>100 Dominadas</t>
  </si>
  <si>
    <t>100 Facepulls</t>
  </si>
  <si>
    <t>100 Encogimientos</t>
  </si>
  <si>
    <t>x5+</t>
  </si>
  <si>
    <t>50 Extension Triceps</t>
  </si>
  <si>
    <t>Remo 5x10</t>
  </si>
  <si>
    <t>100-200 Fondos</t>
  </si>
  <si>
    <t>100 Curl biceps</t>
  </si>
  <si>
    <t>Semana 4</t>
  </si>
  <si>
    <t>Semana 5</t>
  </si>
  <si>
    <t>Semana 6</t>
  </si>
  <si>
    <t>12x5@</t>
  </si>
  <si>
    <t>15x5@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</si>
</sst>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u/>
      <sz val="10.0"/>
      <color theme="10"/>
      <name val="Arial"/>
    </font>
    <font/>
    <font>
      <b/>
      <sz val="10.0"/>
      <color theme="1"/>
      <name val="Arial"/>
    </font>
    <font>
      <sz val="10.0"/>
      <color theme="1"/>
      <name val="Arial"/>
    </font>
    <font>
      <sz val="11.0"/>
      <color rgb="FF000000"/>
      <name val="Inconsolata"/>
    </font>
  </fonts>
  <fills count="1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A4C2F4"/>
        <bgColor rgb="FFA4C2F4"/>
      </patternFill>
    </fill>
    <fill>
      <patternFill patternType="solid">
        <fgColor rgb="FFF6B26B"/>
        <bgColor rgb="FFF6B26B"/>
      </patternFill>
    </fill>
    <fill>
      <patternFill patternType="solid">
        <fgColor rgb="FFFFFFFF"/>
        <bgColor rgb="FFFFFFFF"/>
      </patternFill>
    </fill>
    <fill>
      <patternFill patternType="solid">
        <fgColor rgb="FFE06666"/>
        <bgColor rgb="FFE06666"/>
      </patternFill>
    </fill>
    <fill>
      <patternFill patternType="solid">
        <fgColor rgb="FF93C47D"/>
        <bgColor rgb="FF93C47D"/>
      </patternFill>
    </fill>
    <fill>
      <patternFill patternType="solid">
        <fgColor rgb="FFF4CCCC"/>
        <bgColor rgb="FFF4CCCC"/>
      </patternFill>
    </fill>
    <fill>
      <patternFill patternType="solid">
        <fgColor rgb="FF45818E"/>
        <bgColor rgb="FF45818E"/>
      </patternFill>
    </fill>
    <fill>
      <patternFill patternType="solid">
        <fgColor rgb="FF6FA8DC"/>
        <bgColor rgb="FF6FA8DC"/>
      </patternFill>
    </fill>
    <fill>
      <patternFill patternType="solid">
        <fgColor rgb="FFCC4125"/>
        <bgColor rgb="FFCC4125"/>
      </patternFill>
    </fill>
  </fills>
  <borders count="20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/>
      <top/>
    </border>
    <border>
      <top/>
    </border>
    <border>
      <right/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bottom/>
    </border>
    <border>
      <bottom/>
    </border>
    <border>
      <right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Border="1" applyFill="1" applyFont="1"/>
    <xf borderId="1" fillId="4" fontId="3" numFmtId="0" xfId="0" applyAlignment="1" applyBorder="1" applyFill="1" applyFont="1">
      <alignment readingOrder="0"/>
    </xf>
    <xf borderId="4" fillId="3" fontId="4" numFmtId="0" xfId="0" applyBorder="1" applyFont="1"/>
    <xf borderId="4" fillId="3" fontId="4" numFmtId="0" xfId="0" applyAlignment="1" applyBorder="1" applyFont="1">
      <alignment horizontal="left"/>
    </xf>
    <xf borderId="5" fillId="5" fontId="4" numFmtId="0" xfId="0" applyAlignment="1" applyBorder="1" applyFill="1" applyFont="1">
      <alignment horizontal="left"/>
    </xf>
    <xf borderId="6" fillId="5" fontId="4" numFmtId="0" xfId="0" applyAlignment="1" applyBorder="1" applyFont="1">
      <alignment horizontal="center" vertical="center"/>
    </xf>
    <xf borderId="5" fillId="2" fontId="4" numFmtId="0" xfId="0" applyBorder="1" applyFont="1"/>
    <xf borderId="7" fillId="6" fontId="4" numFmtId="0" xfId="0" applyAlignment="1" applyBorder="1" applyFill="1" applyFont="1">
      <alignment horizontal="center" shrinkToFit="0" wrapText="1"/>
    </xf>
    <xf borderId="8" fillId="0" fontId="2" numFmtId="0" xfId="0" applyBorder="1" applyFont="1"/>
    <xf borderId="9" fillId="0" fontId="2" numFmtId="0" xfId="0" applyBorder="1" applyFont="1"/>
    <xf borderId="0" fillId="0" fontId="4" numFmtId="0" xfId="0" applyFont="1"/>
    <xf borderId="10" fillId="5" fontId="4" numFmtId="0" xfId="0" applyAlignment="1" applyBorder="1" applyFont="1">
      <alignment horizontal="left"/>
    </xf>
    <xf borderId="11" fillId="0" fontId="2" numFmtId="0" xfId="0" applyBorder="1" applyFont="1"/>
    <xf borderId="10" fillId="5" fontId="4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4" fillId="3" fontId="4" numFmtId="0" xfId="0" applyAlignment="1" applyBorder="1" applyFont="1">
      <alignment horizontal="center"/>
    </xf>
    <xf borderId="10" fillId="3" fontId="3" numFmtId="0" xfId="0" applyAlignment="1" applyBorder="1" applyFont="1">
      <alignment horizontal="center"/>
    </xf>
    <xf borderId="4" fillId="3" fontId="3" numFmtId="0" xfId="0" applyAlignment="1" applyBorder="1" applyFont="1">
      <alignment horizontal="center"/>
    </xf>
    <xf borderId="15" fillId="0" fontId="3" numFmtId="0" xfId="0" applyAlignment="1" applyBorder="1" applyFont="1">
      <alignment horizontal="center"/>
    </xf>
    <xf borderId="16" fillId="0" fontId="2" numFmtId="0" xfId="0" applyBorder="1" applyFont="1"/>
    <xf borderId="15" fillId="0" fontId="4" numFmtId="0" xfId="0" applyAlignment="1" applyBorder="1" applyFont="1">
      <alignment horizontal="center"/>
    </xf>
    <xf borderId="17" fillId="0" fontId="2" numFmtId="0" xfId="0" applyBorder="1" applyFont="1"/>
    <xf borderId="17" fillId="0" fontId="4" numFmtId="0" xfId="0" applyAlignment="1" applyBorder="1" applyFont="1">
      <alignment horizontal="center"/>
    </xf>
    <xf borderId="15" fillId="7" fontId="4" numFmtId="0" xfId="0" applyAlignment="1" applyBorder="1" applyFill="1" applyFont="1">
      <alignment horizontal="center"/>
    </xf>
    <xf borderId="15" fillId="8" fontId="4" numFmtId="0" xfId="0" applyAlignment="1" applyBorder="1" applyFill="1" applyFont="1">
      <alignment horizontal="center"/>
    </xf>
    <xf borderId="15" fillId="5" fontId="4" numFmtId="0" xfId="0" applyAlignment="1" applyBorder="1" applyFont="1">
      <alignment horizontal="center"/>
    </xf>
    <xf borderId="4" fillId="3" fontId="5" numFmtId="0" xfId="0" applyBorder="1" applyFont="1"/>
    <xf borderId="18" fillId="9" fontId="5" numFmtId="0" xfId="0" applyAlignment="1" applyBorder="1" applyFill="1" applyFont="1">
      <alignment horizontal="left"/>
    </xf>
    <xf borderId="16" fillId="0" fontId="4" numFmtId="0" xfId="0" applyBorder="1" applyFont="1"/>
    <xf borderId="18" fillId="9" fontId="4" numFmtId="0" xfId="0" applyAlignment="1" applyBorder="1" applyFont="1">
      <alignment horizontal="left"/>
    </xf>
    <xf borderId="18" fillId="9" fontId="4" numFmtId="0" xfId="0" applyBorder="1" applyFont="1"/>
    <xf borderId="15" fillId="0" fontId="4" numFmtId="0" xfId="0" applyBorder="1" applyFont="1"/>
    <xf borderId="15" fillId="6" fontId="4" numFmtId="0" xfId="0" applyBorder="1" applyFont="1"/>
    <xf borderId="19" fillId="0" fontId="2" numFmtId="0" xfId="0" applyBorder="1" applyFont="1"/>
    <xf borderId="15" fillId="10" fontId="4" numFmtId="0" xfId="0" applyAlignment="1" applyBorder="1" applyFill="1" applyFont="1">
      <alignment horizontal="center"/>
    </xf>
    <xf borderId="15" fillId="11" fontId="4" numFmtId="0" xfId="0" applyAlignment="1" applyBorder="1" applyFill="1" applyFont="1">
      <alignment horizontal="center"/>
    </xf>
    <xf borderId="15" fillId="12" fontId="4" numFmtId="0" xfId="0" applyAlignment="1" applyBorder="1" applyFill="1" applyFont="1">
      <alignment horizontal="center"/>
    </xf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liotecaderutinas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2" width="7.14"/>
    <col customWidth="1" min="3" max="3" width="13.71"/>
    <col customWidth="1" min="4" max="4" width="7.86"/>
    <col customWidth="1" min="5" max="5" width="11.57"/>
    <col customWidth="1" min="6" max="6" width="7.14"/>
    <col customWidth="1" min="7" max="7" width="11.71"/>
    <col customWidth="1" min="8" max="8" width="7.14"/>
    <col customWidth="1" min="9" max="9" width="9.29"/>
    <col customWidth="1" min="10" max="12" width="7.14"/>
    <col customWidth="1" min="13" max="13" width="9.71"/>
    <col customWidth="1" min="14" max="14" width="8.57"/>
    <col customWidth="1" min="15" max="19" width="7.14"/>
    <col customWidth="1" min="20" max="20" width="11.29"/>
    <col customWidth="1" min="21" max="21" width="7.57"/>
    <col customWidth="1" min="22" max="22" width="7.14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ht="15.75" customHeight="1">
      <c r="A2" s="4"/>
      <c r="B2" s="5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6"/>
      <c r="O2" s="6"/>
      <c r="P2" s="6"/>
      <c r="Q2" s="6"/>
      <c r="R2" s="6"/>
      <c r="S2" s="6"/>
      <c r="T2" s="6"/>
      <c r="U2" s="6"/>
      <c r="V2" s="6"/>
    </row>
    <row r="3" ht="15.75" customHeight="1">
      <c r="A3" s="7"/>
      <c r="B3" s="8" t="s">
        <v>2</v>
      </c>
      <c r="C3" s="9" t="s">
        <v>3</v>
      </c>
      <c r="D3" s="10">
        <v>100.0</v>
      </c>
      <c r="E3" s="9" t="s">
        <v>4</v>
      </c>
      <c r="F3" s="10">
        <v>100.0</v>
      </c>
      <c r="G3" s="9" t="s">
        <v>5</v>
      </c>
      <c r="H3" s="10">
        <v>100.0</v>
      </c>
      <c r="I3" s="9" t="s">
        <v>6</v>
      </c>
      <c r="J3" s="10">
        <v>100.0</v>
      </c>
      <c r="K3" s="6"/>
      <c r="L3" s="11" t="s">
        <v>7</v>
      </c>
      <c r="M3" s="12"/>
      <c r="N3" s="12"/>
      <c r="O3" s="13"/>
      <c r="P3" s="6"/>
      <c r="Q3" s="14" t="s">
        <v>8</v>
      </c>
      <c r="R3" s="6" t="s">
        <v>8</v>
      </c>
      <c r="S3" s="6">
        <f>IF(Q3=R3,2.5,5)</f>
        <v>2.5</v>
      </c>
      <c r="T3" s="6"/>
      <c r="U3" s="6"/>
      <c r="V3" s="6"/>
    </row>
    <row r="4" ht="15.75" customHeight="1">
      <c r="A4" s="7"/>
      <c r="B4" s="15" t="s">
        <v>9</v>
      </c>
      <c r="C4" s="16"/>
      <c r="D4" s="17">
        <f>CEILING(D3*0.85, 2.5)</f>
        <v>85</v>
      </c>
      <c r="E4" s="16"/>
      <c r="F4" s="17">
        <f>CEILING(F3*0.85, 2.5)</f>
        <v>85</v>
      </c>
      <c r="G4" s="16"/>
      <c r="H4" s="17">
        <f>CEILING(H3*0.85, 2.5)</f>
        <v>85</v>
      </c>
      <c r="I4" s="16"/>
      <c r="J4" s="17">
        <f>CEILING(J3*0.85, 2.5)</f>
        <v>85</v>
      </c>
      <c r="K4" s="6"/>
      <c r="L4" s="18"/>
      <c r="M4" s="19"/>
      <c r="N4" s="19"/>
      <c r="O4" s="20"/>
      <c r="P4" s="6"/>
      <c r="Q4" s="6"/>
      <c r="R4" s="6" t="s">
        <v>10</v>
      </c>
      <c r="S4" s="6"/>
      <c r="T4" s="6"/>
      <c r="U4" s="6"/>
      <c r="V4" s="6"/>
    </row>
    <row r="5" ht="15.75" customHeight="1">
      <c r="A5" s="21"/>
      <c r="B5" s="22"/>
      <c r="C5" s="22"/>
      <c r="D5" s="6"/>
      <c r="E5" s="6"/>
      <c r="F5" s="6"/>
      <c r="G5" s="6"/>
      <c r="H5" s="6"/>
      <c r="I5" s="22"/>
      <c r="J5" s="22"/>
      <c r="K5" s="6"/>
      <c r="L5" s="6"/>
      <c r="M5" s="6"/>
      <c r="N5" s="6"/>
      <c r="O5" s="6"/>
      <c r="P5" s="23"/>
      <c r="Q5" s="23"/>
      <c r="R5" s="6"/>
      <c r="S5" s="6"/>
      <c r="T5" s="6"/>
      <c r="U5" s="6"/>
      <c r="V5" s="6"/>
    </row>
    <row r="6" ht="15.75" customHeight="1">
      <c r="A6" s="21"/>
      <c r="B6" s="24" t="s">
        <v>11</v>
      </c>
      <c r="C6" s="25"/>
      <c r="D6" s="6"/>
      <c r="E6" s="6"/>
      <c r="F6" s="6"/>
      <c r="G6" s="6"/>
      <c r="H6" s="6"/>
      <c r="I6" s="24" t="s">
        <v>12</v>
      </c>
      <c r="J6" s="25"/>
      <c r="K6" s="6"/>
      <c r="L6" s="6"/>
      <c r="M6" s="6"/>
      <c r="N6" s="6"/>
      <c r="O6" s="6"/>
      <c r="P6" s="24" t="s">
        <v>13</v>
      </c>
      <c r="Q6" s="25"/>
      <c r="R6" s="6"/>
      <c r="S6" s="6"/>
      <c r="T6" s="6"/>
      <c r="U6" s="6"/>
      <c r="V6" s="6"/>
    </row>
    <row r="7" ht="15.75" customHeight="1">
      <c r="A7" s="21"/>
      <c r="B7" s="26" t="s">
        <v>14</v>
      </c>
      <c r="C7" s="27"/>
      <c r="D7" s="26" t="s">
        <v>15</v>
      </c>
      <c r="E7" s="25"/>
      <c r="F7" s="28" t="s">
        <v>16</v>
      </c>
      <c r="G7" s="25"/>
      <c r="H7" s="6"/>
      <c r="I7" s="26" t="s">
        <v>14</v>
      </c>
      <c r="J7" s="27"/>
      <c r="K7" s="26" t="s">
        <v>15</v>
      </c>
      <c r="L7" s="25"/>
      <c r="M7" s="28" t="s">
        <v>16</v>
      </c>
      <c r="N7" s="25"/>
      <c r="O7" s="6"/>
      <c r="P7" s="26" t="s">
        <v>14</v>
      </c>
      <c r="Q7" s="27"/>
      <c r="R7" s="26" t="s">
        <v>15</v>
      </c>
      <c r="S7" s="25"/>
      <c r="T7" s="28" t="s">
        <v>16</v>
      </c>
      <c r="U7" s="25"/>
      <c r="V7" s="6"/>
    </row>
    <row r="8" ht="15.75" customHeight="1">
      <c r="A8" s="21"/>
      <c r="B8" s="29" t="s">
        <v>17</v>
      </c>
      <c r="C8" s="25"/>
      <c r="D8" s="29" t="s">
        <v>18</v>
      </c>
      <c r="E8" s="25"/>
      <c r="F8" s="29" t="s">
        <v>17</v>
      </c>
      <c r="G8" s="25"/>
      <c r="H8" s="6"/>
      <c r="I8" s="30" t="s">
        <v>17</v>
      </c>
      <c r="J8" s="25"/>
      <c r="K8" s="30" t="s">
        <v>18</v>
      </c>
      <c r="L8" s="25"/>
      <c r="M8" s="30" t="s">
        <v>17</v>
      </c>
      <c r="N8" s="25"/>
      <c r="O8" s="6"/>
      <c r="P8" s="31" t="s">
        <v>17</v>
      </c>
      <c r="Q8" s="25"/>
      <c r="R8" s="31" t="s">
        <v>18</v>
      </c>
      <c r="S8" s="25"/>
      <c r="T8" s="31" t="s">
        <v>17</v>
      </c>
      <c r="U8" s="25"/>
      <c r="V8" s="6"/>
    </row>
    <row r="9" ht="15.75" customHeight="1">
      <c r="A9" s="32"/>
      <c r="B9" s="33">
        <f>CEILING(J4*0.7, 2.5)</f>
        <v>60</v>
      </c>
      <c r="C9" s="34" t="s">
        <v>19</v>
      </c>
      <c r="D9" s="35">
        <f>CEILING(H4*0.7, 2.5)</f>
        <v>60</v>
      </c>
      <c r="E9" s="34" t="s">
        <v>19</v>
      </c>
      <c r="F9" s="35">
        <f>CEILING(J4*0.7, 2.5)</f>
        <v>60</v>
      </c>
      <c r="G9" s="34" t="s">
        <v>19</v>
      </c>
      <c r="H9" s="6"/>
      <c r="I9" s="33">
        <f>CEILING(J4*0.65, 2.5)</f>
        <v>57.5</v>
      </c>
      <c r="J9" s="34" t="s">
        <v>19</v>
      </c>
      <c r="K9" s="35">
        <f>CEILING(H4*0.65, 2.5)</f>
        <v>57.5</v>
      </c>
      <c r="L9" s="34" t="s">
        <v>19</v>
      </c>
      <c r="M9" s="35">
        <f>CEILING(J4*0.65, 2.5)</f>
        <v>57.5</v>
      </c>
      <c r="N9" s="34" t="s">
        <v>19</v>
      </c>
      <c r="O9" s="6"/>
      <c r="P9" s="33">
        <f>CEILING(J4*0.75, 2.5)</f>
        <v>65</v>
      </c>
      <c r="Q9" s="34" t="s">
        <v>19</v>
      </c>
      <c r="R9" s="35">
        <f>CEILING(H4*0.75, 2.5)</f>
        <v>65</v>
      </c>
      <c r="S9" s="34" t="s">
        <v>19</v>
      </c>
      <c r="T9" s="36">
        <f>CEILING(J4*0.75, 2.5)</f>
        <v>65</v>
      </c>
      <c r="U9" s="34" t="s">
        <v>19</v>
      </c>
      <c r="V9" s="6"/>
    </row>
    <row r="10" ht="15.75" customHeight="1">
      <c r="A10" s="6"/>
      <c r="B10" s="35">
        <f>CEILING(J4*0.8, 2.5)</f>
        <v>70</v>
      </c>
      <c r="C10" s="34" t="s">
        <v>19</v>
      </c>
      <c r="D10" s="35">
        <f>CEILING(H4*0.8, 2.5)</f>
        <v>70</v>
      </c>
      <c r="E10" s="34" t="s">
        <v>19</v>
      </c>
      <c r="F10" s="35">
        <f>CEILING(J4*0.8, 2.5)</f>
        <v>70</v>
      </c>
      <c r="G10" s="34" t="s">
        <v>19</v>
      </c>
      <c r="H10" s="6"/>
      <c r="I10" s="35">
        <f>CEILING(J4*0.75, 2.5)</f>
        <v>65</v>
      </c>
      <c r="J10" s="34" t="s">
        <v>19</v>
      </c>
      <c r="K10" s="35">
        <f>CEILING(H4*0.75, 2.5)</f>
        <v>65</v>
      </c>
      <c r="L10" s="34" t="s">
        <v>19</v>
      </c>
      <c r="M10" s="35">
        <f>CEILING(J4*0.75, 2.5)</f>
        <v>65</v>
      </c>
      <c r="N10" s="34" t="s">
        <v>19</v>
      </c>
      <c r="O10" s="6"/>
      <c r="P10" s="35">
        <f>CEILING(J4*0.85, 2.5)</f>
        <v>72.5</v>
      </c>
      <c r="Q10" s="34" t="s">
        <v>19</v>
      </c>
      <c r="R10" s="35">
        <f>CEILING(H4*0.85, 2.5)</f>
        <v>72.5</v>
      </c>
      <c r="S10" s="34" t="s">
        <v>19</v>
      </c>
      <c r="T10" s="36">
        <f>CEILING(J4*0.85, 2.5)</f>
        <v>72.5</v>
      </c>
      <c r="U10" s="34" t="s">
        <v>19</v>
      </c>
      <c r="V10" s="6"/>
    </row>
    <row r="11" ht="15.75" customHeight="1">
      <c r="A11" s="6"/>
      <c r="B11" s="35">
        <f>CEILING(J4*0.9, 2.5)</f>
        <v>77.5</v>
      </c>
      <c r="C11" s="34" t="s">
        <v>19</v>
      </c>
      <c r="D11" s="35">
        <f>CEILING(H4*0.9, 2.5)</f>
        <v>77.5</v>
      </c>
      <c r="E11" s="34" t="s">
        <v>19</v>
      </c>
      <c r="F11" s="35">
        <f>CEILING(J4*0.9, 2.5)</f>
        <v>77.5</v>
      </c>
      <c r="G11" s="34" t="s">
        <v>19</v>
      </c>
      <c r="H11" s="6"/>
      <c r="I11" s="35">
        <f>CEILING(J4*0.85, 2.5)</f>
        <v>72.5</v>
      </c>
      <c r="J11" s="34" t="s">
        <v>19</v>
      </c>
      <c r="K11" s="35">
        <f>CEILING(H4*0.85, 2.5)</f>
        <v>72.5</v>
      </c>
      <c r="L11" s="34" t="s">
        <v>19</v>
      </c>
      <c r="M11" s="35">
        <f>CEILING(J4*0.85, 2.5)</f>
        <v>72.5</v>
      </c>
      <c r="N11" s="34" t="s">
        <v>19</v>
      </c>
      <c r="O11" s="6"/>
      <c r="P11" s="35">
        <f>CEILING(J4*0.95, 2.5)</f>
        <v>82.5</v>
      </c>
      <c r="Q11" s="34" t="s">
        <v>19</v>
      </c>
      <c r="R11" s="35">
        <f>CEILING(H4*0.95, 2.5)</f>
        <v>82.5</v>
      </c>
      <c r="S11" s="34" t="s">
        <v>19</v>
      </c>
      <c r="T11" s="36">
        <f>CEILING(J4*0.95, 2.5)</f>
        <v>82.5</v>
      </c>
      <c r="U11" s="34" t="s">
        <v>19</v>
      </c>
      <c r="V11" s="6"/>
    </row>
    <row r="12" ht="15.75" customHeight="1">
      <c r="A12" s="6"/>
      <c r="B12" s="35">
        <f>CEILING(J4*0.9, 2.5)</f>
        <v>77.5</v>
      </c>
      <c r="C12" s="34" t="s">
        <v>19</v>
      </c>
      <c r="D12" s="35">
        <f>CEILING(H4*0.9, 2.5)</f>
        <v>77.5</v>
      </c>
      <c r="E12" s="34" t="s">
        <v>19</v>
      </c>
      <c r="F12" s="35">
        <f>CEILING(J4*0.45, 2.5)</f>
        <v>40</v>
      </c>
      <c r="G12" s="34" t="s">
        <v>20</v>
      </c>
      <c r="H12" s="6"/>
      <c r="I12" s="35">
        <f>CEILING(J4*0.85, 2.5)</f>
        <v>72.5</v>
      </c>
      <c r="J12" s="34" t="s">
        <v>19</v>
      </c>
      <c r="K12" s="35">
        <f>CEILING(H4*0.85, 2.5)</f>
        <v>72.5</v>
      </c>
      <c r="L12" s="34" t="s">
        <v>19</v>
      </c>
      <c r="M12" s="35">
        <f>CEILING(J4*0.55, 2.5)</f>
        <v>47.5</v>
      </c>
      <c r="N12" s="34" t="s">
        <v>20</v>
      </c>
      <c r="O12" s="6"/>
      <c r="P12" s="35">
        <f>CEILING(J4*0.95, 2.5)</f>
        <v>82.5</v>
      </c>
      <c r="Q12" s="34" t="s">
        <v>19</v>
      </c>
      <c r="R12" s="35">
        <f>CEILING(H4*0.95, 2.5)</f>
        <v>82.5</v>
      </c>
      <c r="S12" s="34" t="s">
        <v>19</v>
      </c>
      <c r="T12" s="36">
        <f>CEILING(J4*0.55, 2.5)</f>
        <v>47.5</v>
      </c>
      <c r="U12" s="34" t="s">
        <v>20</v>
      </c>
      <c r="V12" s="6"/>
    </row>
    <row r="13" ht="15.75" customHeight="1">
      <c r="A13" s="6"/>
      <c r="B13" s="35">
        <f>CEILING(J4*0.9, 2.5)</f>
        <v>77.5</v>
      </c>
      <c r="C13" s="34" t="s">
        <v>19</v>
      </c>
      <c r="D13" s="35">
        <f>CEILING(H4*0.9, 2.5)</f>
        <v>77.5</v>
      </c>
      <c r="E13" s="34" t="s">
        <v>19</v>
      </c>
      <c r="F13" s="29" t="s">
        <v>3</v>
      </c>
      <c r="G13" s="25"/>
      <c r="H13" s="6"/>
      <c r="I13" s="35">
        <f>CEILING(J4*0.85, 2.5)</f>
        <v>72.5</v>
      </c>
      <c r="J13" s="34" t="s">
        <v>19</v>
      </c>
      <c r="K13" s="35">
        <f>CEILING(H4*0.85, 2.5)</f>
        <v>72.5</v>
      </c>
      <c r="L13" s="34" t="s">
        <v>19</v>
      </c>
      <c r="M13" s="30" t="s">
        <v>3</v>
      </c>
      <c r="N13" s="25"/>
      <c r="O13" s="6"/>
      <c r="P13" s="35">
        <f>CEILING(J4*0.95, 2.5)</f>
        <v>82.5</v>
      </c>
      <c r="Q13" s="34" t="s">
        <v>19</v>
      </c>
      <c r="R13" s="35">
        <f>CEILING(H4*0.95, 2.5)</f>
        <v>82.5</v>
      </c>
      <c r="S13" s="34" t="s">
        <v>19</v>
      </c>
      <c r="T13" s="31" t="s">
        <v>3</v>
      </c>
      <c r="U13" s="25"/>
      <c r="V13" s="6"/>
    </row>
    <row r="14" ht="15.75" customHeight="1">
      <c r="A14" s="6"/>
      <c r="B14" s="35">
        <f>CEILING(J4*0.9, 2.5)</f>
        <v>77.5</v>
      </c>
      <c r="C14" s="34" t="s">
        <v>19</v>
      </c>
      <c r="D14" s="29" t="s">
        <v>21</v>
      </c>
      <c r="E14" s="25"/>
      <c r="F14" s="37" t="s">
        <v>22</v>
      </c>
      <c r="G14" s="34">
        <f>CEILING(D4*0.7, 2.5)</f>
        <v>60</v>
      </c>
      <c r="H14" s="6"/>
      <c r="I14" s="35">
        <f>CEILING(J4*0.85, 2.5)</f>
        <v>72.5</v>
      </c>
      <c r="J14" s="34" t="s">
        <v>19</v>
      </c>
      <c r="K14" s="30" t="s">
        <v>21</v>
      </c>
      <c r="L14" s="25"/>
      <c r="M14" s="37" t="s">
        <v>22</v>
      </c>
      <c r="N14" s="34">
        <f>CEILING(D4*0.5, 2.5)</f>
        <v>42.5</v>
      </c>
      <c r="O14" s="6"/>
      <c r="P14" s="35">
        <f>CEILING(J4*0.95, 2.5)</f>
        <v>82.5</v>
      </c>
      <c r="Q14" s="34" t="s">
        <v>19</v>
      </c>
      <c r="R14" s="31" t="s">
        <v>21</v>
      </c>
      <c r="S14" s="25"/>
      <c r="T14" s="37" t="s">
        <v>22</v>
      </c>
      <c r="U14" s="34">
        <f>CEILING(D4*0.75, 2.5)</f>
        <v>65</v>
      </c>
      <c r="V14" s="6"/>
    </row>
    <row r="15" ht="15.75" customHeight="1">
      <c r="A15" s="6"/>
      <c r="B15" s="35">
        <f>CEILING(J4*0.9, 2.5)</f>
        <v>77.5</v>
      </c>
      <c r="C15" s="34" t="s">
        <v>19</v>
      </c>
      <c r="D15" s="35">
        <f>CEILING(F4*0.7, 2.5)</f>
        <v>60</v>
      </c>
      <c r="E15" s="34" t="s">
        <v>19</v>
      </c>
      <c r="F15" s="38" t="s">
        <v>23</v>
      </c>
      <c r="G15" s="25"/>
      <c r="H15" s="6"/>
      <c r="I15" s="35">
        <f>CEILING(J4*0.85, 2.5)</f>
        <v>72.5</v>
      </c>
      <c r="J15" s="34" t="s">
        <v>19</v>
      </c>
      <c r="K15" s="35">
        <f>CEILING(F4*0.65, 2.5)</f>
        <v>57.5</v>
      </c>
      <c r="L15" s="34" t="s">
        <v>19</v>
      </c>
      <c r="M15" s="38" t="s">
        <v>23</v>
      </c>
      <c r="N15" s="25"/>
      <c r="O15" s="6"/>
      <c r="P15" s="35">
        <f>CEILING(J4*0.95, 2.5)</f>
        <v>82.5</v>
      </c>
      <c r="Q15" s="34" t="s">
        <v>19</v>
      </c>
      <c r="R15" s="35">
        <f>CEILING(F4*0.75, 2.5)</f>
        <v>65</v>
      </c>
      <c r="S15" s="34" t="s">
        <v>19</v>
      </c>
      <c r="T15" s="38" t="s">
        <v>23</v>
      </c>
      <c r="U15" s="25"/>
      <c r="V15" s="6"/>
    </row>
    <row r="16" ht="15.75" customHeight="1">
      <c r="A16" s="21"/>
      <c r="B16" s="29" t="s">
        <v>3</v>
      </c>
      <c r="C16" s="25"/>
      <c r="D16" s="35">
        <f>CEILING(F4*0.8, 2.5)</f>
        <v>70</v>
      </c>
      <c r="E16" s="34" t="s">
        <v>19</v>
      </c>
      <c r="F16" s="38" t="s">
        <v>24</v>
      </c>
      <c r="G16" s="25"/>
      <c r="H16" s="6"/>
      <c r="I16" s="30" t="s">
        <v>3</v>
      </c>
      <c r="J16" s="25"/>
      <c r="K16" s="35">
        <f>CEILING(F4*0.75, 2.5)</f>
        <v>65</v>
      </c>
      <c r="L16" s="34" t="s">
        <v>19</v>
      </c>
      <c r="M16" s="38" t="s">
        <v>24</v>
      </c>
      <c r="N16" s="25"/>
      <c r="O16" s="6"/>
      <c r="P16" s="31" t="s">
        <v>3</v>
      </c>
      <c r="Q16" s="25"/>
      <c r="R16" s="35">
        <f>CEILING(F4*0.85, 2.5)</f>
        <v>72.5</v>
      </c>
      <c r="S16" s="34" t="s">
        <v>19</v>
      </c>
      <c r="T16" s="38" t="s">
        <v>24</v>
      </c>
      <c r="U16" s="25"/>
      <c r="V16" s="6"/>
    </row>
    <row r="17" ht="15.75" customHeight="1">
      <c r="A17" s="6"/>
      <c r="B17" s="35">
        <f>CEILING(D4*0.7, 2.5)</f>
        <v>60</v>
      </c>
      <c r="C17" s="34" t="s">
        <v>19</v>
      </c>
      <c r="D17" s="35">
        <f>CEILING(F4*0.9, 2.5)</f>
        <v>77.5</v>
      </c>
      <c r="E17" s="34" t="s">
        <v>19</v>
      </c>
      <c r="F17" s="38" t="s">
        <v>25</v>
      </c>
      <c r="G17" s="39"/>
      <c r="H17" s="6"/>
      <c r="I17" s="35">
        <f>CEILING(D4*0.65, 2.5)</f>
        <v>57.5</v>
      </c>
      <c r="J17" s="34" t="s">
        <v>19</v>
      </c>
      <c r="K17" s="35">
        <f>CEILING(F4*0.85, 2.5)</f>
        <v>72.5</v>
      </c>
      <c r="L17" s="34" t="s">
        <v>19</v>
      </c>
      <c r="M17" s="38" t="s">
        <v>25</v>
      </c>
      <c r="N17" s="39"/>
      <c r="O17" s="6"/>
      <c r="P17" s="35">
        <f>CEILING(D4*0.75, 2.5)</f>
        <v>65</v>
      </c>
      <c r="Q17" s="34" t="s">
        <v>19</v>
      </c>
      <c r="R17" s="35">
        <f>CEILING(F4*0.95, 2.5)</f>
        <v>82.5</v>
      </c>
      <c r="S17" s="34" t="s">
        <v>19</v>
      </c>
      <c r="T17" s="38" t="s">
        <v>25</v>
      </c>
      <c r="U17" s="39"/>
      <c r="V17" s="6"/>
    </row>
    <row r="18" ht="15.75" customHeight="1">
      <c r="A18" s="6"/>
      <c r="B18" s="35">
        <f>CEILING(D4*0.8, 2.5)</f>
        <v>70</v>
      </c>
      <c r="C18" s="34" t="s">
        <v>19</v>
      </c>
      <c r="D18" s="35">
        <f>CEILING(F4*0.7, 2.5)</f>
        <v>60</v>
      </c>
      <c r="E18" s="34" t="s">
        <v>26</v>
      </c>
      <c r="F18" s="38" t="s">
        <v>27</v>
      </c>
      <c r="G18" s="39"/>
      <c r="H18" s="6"/>
      <c r="I18" s="35">
        <f>CEILING(D4*0.75, 2.5)</f>
        <v>65</v>
      </c>
      <c r="J18" s="34" t="s">
        <v>19</v>
      </c>
      <c r="K18" s="35">
        <f>CEILING(F4*0.65, 2.5)</f>
        <v>57.5</v>
      </c>
      <c r="L18" s="34" t="s">
        <v>26</v>
      </c>
      <c r="M18" s="38" t="s">
        <v>27</v>
      </c>
      <c r="N18" s="39"/>
      <c r="O18" s="6"/>
      <c r="P18" s="35">
        <f>CEILING(D4*0.85, 2.5)</f>
        <v>72.5</v>
      </c>
      <c r="Q18" s="34" t="s">
        <v>19</v>
      </c>
      <c r="R18" s="35">
        <f>CEILING(F4*0.75, 2.5)</f>
        <v>65</v>
      </c>
      <c r="S18" s="34" t="s">
        <v>26</v>
      </c>
      <c r="T18" s="38" t="s">
        <v>27</v>
      </c>
      <c r="U18" s="39"/>
      <c r="V18" s="6"/>
    </row>
    <row r="19" ht="15.75" customHeight="1">
      <c r="A19" s="6"/>
      <c r="B19" s="35">
        <f>CEILING(D4*0.9, 2.5)</f>
        <v>77.5</v>
      </c>
      <c r="C19" s="34" t="s">
        <v>19</v>
      </c>
      <c r="D19" s="38" t="s">
        <v>28</v>
      </c>
      <c r="E19" s="25"/>
      <c r="F19" s="6"/>
      <c r="G19" s="6"/>
      <c r="H19" s="6"/>
      <c r="I19" s="35">
        <f>CEILING(D4*0.85, 2.5)</f>
        <v>72.5</v>
      </c>
      <c r="J19" s="34" t="s">
        <v>19</v>
      </c>
      <c r="K19" s="38" t="s">
        <v>28</v>
      </c>
      <c r="L19" s="25"/>
      <c r="M19" s="6"/>
      <c r="N19" s="6"/>
      <c r="O19" s="6"/>
      <c r="P19" s="35">
        <f>CEILING(D4*0.95, 2.5)</f>
        <v>82.5</v>
      </c>
      <c r="Q19" s="34" t="s">
        <v>19</v>
      </c>
      <c r="R19" s="38" t="s">
        <v>28</v>
      </c>
      <c r="S19" s="25"/>
      <c r="T19" s="6"/>
      <c r="U19" s="6"/>
      <c r="V19" s="6"/>
    </row>
    <row r="20" ht="15.75" customHeight="1">
      <c r="A20" s="6"/>
      <c r="B20" s="35">
        <f>CEILING(D4*0.9, 2.5)</f>
        <v>77.5</v>
      </c>
      <c r="C20" s="34" t="s">
        <v>19</v>
      </c>
      <c r="D20" s="38" t="s">
        <v>29</v>
      </c>
      <c r="E20" s="39"/>
      <c r="F20" s="6"/>
      <c r="G20" s="6"/>
      <c r="H20" s="6"/>
      <c r="I20" s="35">
        <f>CEILING(D4*0.85, 2.5)</f>
        <v>72.5</v>
      </c>
      <c r="J20" s="34" t="s">
        <v>19</v>
      </c>
      <c r="K20" s="38" t="s">
        <v>29</v>
      </c>
      <c r="L20" s="39"/>
      <c r="M20" s="6"/>
      <c r="N20" s="6"/>
      <c r="O20" s="6"/>
      <c r="P20" s="35">
        <f>CEILING(D4*0.95, 2.5)</f>
        <v>82.5</v>
      </c>
      <c r="Q20" s="34" t="s">
        <v>19</v>
      </c>
      <c r="R20" s="38" t="s">
        <v>29</v>
      </c>
      <c r="S20" s="39"/>
      <c r="T20" s="6"/>
      <c r="U20" s="6"/>
      <c r="V20" s="6"/>
    </row>
    <row r="21" ht="15.75" customHeight="1">
      <c r="A21" s="6"/>
      <c r="B21" s="35">
        <f>CEILING(D4*0.9, 2.5)</f>
        <v>77.5</v>
      </c>
      <c r="C21" s="34" t="s">
        <v>19</v>
      </c>
      <c r="D21" s="38" t="s">
        <v>30</v>
      </c>
      <c r="E21" s="25"/>
      <c r="F21" s="6"/>
      <c r="G21" s="6"/>
      <c r="H21" s="6"/>
      <c r="I21" s="35">
        <f>CEILING(D4*0.85, 2.5)</f>
        <v>72.5</v>
      </c>
      <c r="J21" s="34" t="s">
        <v>19</v>
      </c>
      <c r="K21" s="38" t="s">
        <v>30</v>
      </c>
      <c r="L21" s="25"/>
      <c r="M21" s="6"/>
      <c r="N21" s="6"/>
      <c r="O21" s="6"/>
      <c r="P21" s="35">
        <f>CEILING(D4*0.95, 2.5)</f>
        <v>82.5</v>
      </c>
      <c r="Q21" s="34" t="s">
        <v>19</v>
      </c>
      <c r="R21" s="38" t="s">
        <v>30</v>
      </c>
      <c r="S21" s="25"/>
      <c r="T21" s="6"/>
      <c r="U21" s="6"/>
      <c r="V21" s="6"/>
    </row>
    <row r="22" ht="15.75" customHeight="1">
      <c r="A22" s="6"/>
      <c r="B22" s="35">
        <f>CEILING(D4*0.9, 2.5)</f>
        <v>77.5</v>
      </c>
      <c r="C22" s="34" t="s">
        <v>19</v>
      </c>
      <c r="D22" s="6"/>
      <c r="E22" s="6"/>
      <c r="F22" s="6"/>
      <c r="G22" s="6"/>
      <c r="H22" s="6"/>
      <c r="I22" s="35">
        <f>CEILING(D4*0.85, 2.5)</f>
        <v>72.5</v>
      </c>
      <c r="J22" s="34" t="s">
        <v>19</v>
      </c>
      <c r="K22" s="6"/>
      <c r="L22" s="6"/>
      <c r="M22" s="6"/>
      <c r="N22" s="6"/>
      <c r="O22" s="6"/>
      <c r="P22" s="35">
        <f>CEILING(D4*0.95, 2.5)</f>
        <v>82.5</v>
      </c>
      <c r="Q22" s="34" t="s">
        <v>19</v>
      </c>
      <c r="R22" s="6"/>
      <c r="S22" s="6"/>
      <c r="T22" s="6"/>
      <c r="U22" s="6"/>
      <c r="V22" s="6"/>
    </row>
    <row r="23" ht="15.75" customHeight="1">
      <c r="A23" s="6"/>
      <c r="B23" s="35">
        <f>CEILING(D4*0.9, 2.5)</f>
        <v>77.5</v>
      </c>
      <c r="C23" s="34" t="s">
        <v>19</v>
      </c>
      <c r="D23" s="6"/>
      <c r="E23" s="6"/>
      <c r="F23" s="6"/>
      <c r="G23" s="6"/>
      <c r="H23" s="6"/>
      <c r="I23" s="35">
        <f>CEILING(D4*0.85, 2.5)</f>
        <v>72.5</v>
      </c>
      <c r="J23" s="34" t="s">
        <v>19</v>
      </c>
      <c r="K23" s="6"/>
      <c r="L23" s="6"/>
      <c r="M23" s="6"/>
      <c r="N23" s="6"/>
      <c r="O23" s="6"/>
      <c r="P23" s="35">
        <f>CEILING(D4*0.95, 2.5)</f>
        <v>82.5</v>
      </c>
      <c r="Q23" s="34" t="s">
        <v>19</v>
      </c>
      <c r="R23" s="6"/>
      <c r="S23" s="6"/>
      <c r="T23" s="6"/>
      <c r="U23" s="6"/>
      <c r="V23" s="6"/>
    </row>
    <row r="24" ht="15.75" customHeight="1">
      <c r="A24" s="6"/>
      <c r="B24" s="38" t="s">
        <v>23</v>
      </c>
      <c r="C24" s="25"/>
      <c r="D24" s="6"/>
      <c r="E24" s="6"/>
      <c r="F24" s="6"/>
      <c r="G24" s="6"/>
      <c r="H24" s="6"/>
      <c r="I24" s="38" t="s">
        <v>23</v>
      </c>
      <c r="J24" s="25"/>
      <c r="K24" s="6"/>
      <c r="L24" s="6"/>
      <c r="M24" s="6"/>
      <c r="N24" s="6"/>
      <c r="O24" s="6"/>
      <c r="P24" s="38" t="s">
        <v>23</v>
      </c>
      <c r="Q24" s="25"/>
      <c r="R24" s="6"/>
      <c r="S24" s="6"/>
      <c r="T24" s="6"/>
      <c r="U24" s="6"/>
      <c r="V24" s="6"/>
    </row>
    <row r="25" ht="15.75" customHeight="1">
      <c r="A25" s="6"/>
      <c r="B25" s="38" t="s">
        <v>24</v>
      </c>
      <c r="C25" s="25"/>
      <c r="D25" s="6"/>
      <c r="E25" s="6"/>
      <c r="F25" s="6"/>
      <c r="G25" s="6"/>
      <c r="H25" s="6"/>
      <c r="I25" s="38" t="s">
        <v>24</v>
      </c>
      <c r="J25" s="25"/>
      <c r="K25" s="6"/>
      <c r="L25" s="6"/>
      <c r="M25" s="6"/>
      <c r="N25" s="6"/>
      <c r="O25" s="6"/>
      <c r="P25" s="38" t="s">
        <v>24</v>
      </c>
      <c r="Q25" s="25"/>
      <c r="R25" s="6"/>
      <c r="S25" s="6"/>
      <c r="T25" s="6"/>
      <c r="U25" s="6"/>
      <c r="V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ht="15.75" customHeight="1">
      <c r="A27" s="6"/>
      <c r="B27" s="24" t="s">
        <v>31</v>
      </c>
      <c r="C27" s="25"/>
      <c r="D27" s="6"/>
      <c r="E27" s="6"/>
      <c r="F27" s="6"/>
      <c r="G27" s="6"/>
      <c r="H27" s="6"/>
      <c r="I27" s="24" t="s">
        <v>32</v>
      </c>
      <c r="J27" s="25"/>
      <c r="K27" s="6"/>
      <c r="L27" s="6"/>
      <c r="M27" s="6"/>
      <c r="N27" s="6"/>
      <c r="O27" s="6"/>
      <c r="P27" s="24" t="s">
        <v>33</v>
      </c>
      <c r="Q27" s="27"/>
      <c r="R27" s="6"/>
      <c r="S27" s="6"/>
      <c r="T27" s="6"/>
      <c r="U27" s="6"/>
      <c r="V27" s="6"/>
    </row>
    <row r="28" ht="15.75" customHeight="1">
      <c r="A28" s="6"/>
      <c r="B28" s="26" t="s">
        <v>14</v>
      </c>
      <c r="C28" s="27"/>
      <c r="D28" s="26" t="s">
        <v>15</v>
      </c>
      <c r="E28" s="25"/>
      <c r="F28" s="28" t="s">
        <v>16</v>
      </c>
      <c r="G28" s="25"/>
      <c r="H28" s="6"/>
      <c r="I28" s="26" t="s">
        <v>14</v>
      </c>
      <c r="J28" s="27"/>
      <c r="K28" s="26" t="s">
        <v>15</v>
      </c>
      <c r="L28" s="25"/>
      <c r="M28" s="28" t="s">
        <v>16</v>
      </c>
      <c r="N28" s="25"/>
      <c r="O28" s="6"/>
      <c r="P28" s="26" t="s">
        <v>14</v>
      </c>
      <c r="Q28" s="27"/>
      <c r="R28" s="26" t="s">
        <v>15</v>
      </c>
      <c r="S28" s="27"/>
      <c r="T28" s="28" t="s">
        <v>16</v>
      </c>
      <c r="U28" s="27"/>
      <c r="V28" s="6"/>
    </row>
    <row r="29" ht="15.75" customHeight="1">
      <c r="A29" s="6"/>
      <c r="B29" s="40" t="s">
        <v>17</v>
      </c>
      <c r="C29" s="25"/>
      <c r="D29" s="40" t="s">
        <v>18</v>
      </c>
      <c r="E29" s="25"/>
      <c r="F29" s="40" t="s">
        <v>17</v>
      </c>
      <c r="G29" s="25"/>
      <c r="H29" s="6"/>
      <c r="I29" s="41" t="s">
        <v>17</v>
      </c>
      <c r="J29" s="25"/>
      <c r="K29" s="41" t="s">
        <v>18</v>
      </c>
      <c r="L29" s="25"/>
      <c r="M29" s="41" t="s">
        <v>17</v>
      </c>
      <c r="N29" s="25"/>
      <c r="O29" s="6"/>
      <c r="P29" s="42" t="s">
        <v>17</v>
      </c>
      <c r="Q29" s="39"/>
      <c r="R29" s="42" t="s">
        <v>18</v>
      </c>
      <c r="S29" s="39"/>
      <c r="T29" s="42" t="s">
        <v>17</v>
      </c>
      <c r="U29" s="39"/>
      <c r="V29" s="6"/>
    </row>
    <row r="30" ht="15.75" customHeight="1">
      <c r="A30" s="6"/>
      <c r="B30" s="33">
        <f>CEILING(($J$4+$S$3)*0.7, 2.5)</f>
        <v>62.5</v>
      </c>
      <c r="C30" s="34" t="s">
        <v>19</v>
      </c>
      <c r="D30" s="36">
        <f>CEILING(($H$4+$S$3)*0.7, 2.5)</f>
        <v>62.5</v>
      </c>
      <c r="E30" s="34" t="s">
        <v>19</v>
      </c>
      <c r="F30" s="36">
        <f>CEILING(J4*0.7+5, 2.5)</f>
        <v>65</v>
      </c>
      <c r="G30" s="34" t="s">
        <v>19</v>
      </c>
      <c r="H30" s="6"/>
      <c r="I30" s="33">
        <f>CEILING(($J$4+$S$3)*0.65, 2.5)</f>
        <v>57.5</v>
      </c>
      <c r="J30" s="34" t="s">
        <v>19</v>
      </c>
      <c r="K30" s="35">
        <f>CEILING(($H$4+$S$3)*0.65, 2.5)</f>
        <v>57.5</v>
      </c>
      <c r="L30" s="34" t="s">
        <v>19</v>
      </c>
      <c r="M30" s="36">
        <f>CEILING(J4*0.65+5, 2.5)</f>
        <v>62.5</v>
      </c>
      <c r="N30" s="34" t="s">
        <v>19</v>
      </c>
      <c r="O30" s="6"/>
      <c r="P30" s="33">
        <f>CEILING(($J$4+$S$3)*0.75, 2.5)</f>
        <v>67.5</v>
      </c>
      <c r="Q30" s="34" t="s">
        <v>19</v>
      </c>
      <c r="R30" s="35">
        <f>CEILING(($H$4+$S$3)*0.75, 2.5)</f>
        <v>67.5</v>
      </c>
      <c r="S30" s="34" t="s">
        <v>19</v>
      </c>
      <c r="T30" s="35">
        <f>CEILING(J4*0.75+5, 2.5)</f>
        <v>70</v>
      </c>
      <c r="U30" s="34" t="s">
        <v>19</v>
      </c>
      <c r="V30" s="6"/>
    </row>
    <row r="31" ht="15.75" customHeight="1">
      <c r="A31" s="6"/>
      <c r="B31" s="35">
        <f>CEILING(($J$4+$S$3)*0.85, 2.5)</f>
        <v>75</v>
      </c>
      <c r="C31" s="34" t="s">
        <v>19</v>
      </c>
      <c r="D31" s="36">
        <f>CEILING(($H$4+$S$3)*0.8, 2.5)</f>
        <v>70</v>
      </c>
      <c r="E31" s="34" t="s">
        <v>19</v>
      </c>
      <c r="F31" s="36">
        <f>CEILING(J4*0.8+5, 2.5)</f>
        <v>75</v>
      </c>
      <c r="G31" s="34" t="s">
        <v>19</v>
      </c>
      <c r="H31" s="6"/>
      <c r="I31" s="35">
        <f>CEILING(($J$4+$S$3)*0.75, 2.5)</f>
        <v>67.5</v>
      </c>
      <c r="J31" s="34" t="s">
        <v>19</v>
      </c>
      <c r="K31" s="35">
        <f>CEILING(($H$4+$S$3)*0.75, 2.5)</f>
        <v>67.5</v>
      </c>
      <c r="L31" s="34" t="s">
        <v>19</v>
      </c>
      <c r="M31" s="36">
        <f>CEILING(J4*0.75+5, 2.5)</f>
        <v>70</v>
      </c>
      <c r="N31" s="34" t="s">
        <v>19</v>
      </c>
      <c r="O31" s="6"/>
      <c r="P31" s="35">
        <f>CEILING(($J$4+$S$3)*0.85, 2.5)</f>
        <v>75</v>
      </c>
      <c r="Q31" s="34" t="s">
        <v>19</v>
      </c>
      <c r="R31" s="35">
        <f>CEILING(($H$4+$S$3)*0.85, 2.5)</f>
        <v>75</v>
      </c>
      <c r="S31" s="34" t="s">
        <v>19</v>
      </c>
      <c r="T31" s="35">
        <f>CEILING(J4*0.85+5, 2.5)</f>
        <v>77.5</v>
      </c>
      <c r="U31" s="34" t="s">
        <v>19</v>
      </c>
      <c r="V31" s="6"/>
    </row>
    <row r="32" ht="15.75" customHeight="1">
      <c r="A32" s="6"/>
      <c r="B32" s="35">
        <f t="shared" ref="B32:B36" si="1">CEILING(($J$4+$S$3)*0.9, 2.5)</f>
        <v>80</v>
      </c>
      <c r="C32" s="34" t="s">
        <v>19</v>
      </c>
      <c r="D32" s="36">
        <f t="shared" ref="D32:D34" si="2">CEILING(($H$4+$S$3)*0.9, 2.5)</f>
        <v>80</v>
      </c>
      <c r="E32" s="34" t="s">
        <v>19</v>
      </c>
      <c r="F32" s="36">
        <f>CEILING(J4*0.9+5, 2.5)</f>
        <v>82.5</v>
      </c>
      <c r="G32" s="34" t="s">
        <v>19</v>
      </c>
      <c r="H32" s="6"/>
      <c r="I32" s="35">
        <f t="shared" ref="I32:I36" si="3">CEILING(($J$4+$S$3)*0.85, 2.5)</f>
        <v>75</v>
      </c>
      <c r="J32" s="34" t="s">
        <v>19</v>
      </c>
      <c r="K32" s="35">
        <f t="shared" ref="K32:K34" si="4">CEILING(($H$4+$S$3)*0.85, 2.5)</f>
        <v>75</v>
      </c>
      <c r="L32" s="34" t="s">
        <v>19</v>
      </c>
      <c r="M32" s="36">
        <f>CEILING(J4*0.85+5, 2.5)</f>
        <v>77.5</v>
      </c>
      <c r="N32" s="34" t="s">
        <v>19</v>
      </c>
      <c r="O32" s="6"/>
      <c r="P32" s="35">
        <f t="shared" ref="P32:P36" si="5">CEILING(($J$4+$S$3)*0.95, 2.5)</f>
        <v>85</v>
      </c>
      <c r="Q32" s="34" t="s">
        <v>19</v>
      </c>
      <c r="R32" s="35">
        <f t="shared" ref="R32:R34" si="6">CEILING(($H$4+$S$3)*0.95, 2.5)</f>
        <v>85</v>
      </c>
      <c r="S32" s="34" t="s">
        <v>19</v>
      </c>
      <c r="T32" s="35">
        <f>CEILING(J4*0.95+5, 2.5)</f>
        <v>87.5</v>
      </c>
      <c r="U32" s="34" t="s">
        <v>19</v>
      </c>
      <c r="V32" s="6"/>
    </row>
    <row r="33" ht="15.75" customHeight="1">
      <c r="A33" s="6"/>
      <c r="B33" s="35">
        <f t="shared" si="1"/>
        <v>80</v>
      </c>
      <c r="C33" s="34" t="s">
        <v>19</v>
      </c>
      <c r="D33" s="36">
        <f t="shared" si="2"/>
        <v>80</v>
      </c>
      <c r="E33" s="34" t="s">
        <v>19</v>
      </c>
      <c r="F33" s="36">
        <f>CEILING(J4*0.5+5, 2.5)</f>
        <v>47.5</v>
      </c>
      <c r="G33" s="34" t="s">
        <v>20</v>
      </c>
      <c r="H33" s="6"/>
      <c r="I33" s="35">
        <f t="shared" si="3"/>
        <v>75</v>
      </c>
      <c r="J33" s="34" t="s">
        <v>19</v>
      </c>
      <c r="K33" s="35">
        <f t="shared" si="4"/>
        <v>75</v>
      </c>
      <c r="L33" s="34" t="s">
        <v>19</v>
      </c>
      <c r="M33" s="36">
        <f>CEILING(J4*0.65+5, 2.5)</f>
        <v>62.5</v>
      </c>
      <c r="N33" s="34" t="s">
        <v>20</v>
      </c>
      <c r="O33" s="6"/>
      <c r="P33" s="35">
        <f t="shared" si="5"/>
        <v>85</v>
      </c>
      <c r="Q33" s="34" t="s">
        <v>19</v>
      </c>
      <c r="R33" s="35">
        <f t="shared" si="6"/>
        <v>85</v>
      </c>
      <c r="S33" s="34" t="s">
        <v>19</v>
      </c>
      <c r="T33" s="35">
        <f>CEILING(J4*0.7+5, 2.5)</f>
        <v>65</v>
      </c>
      <c r="U33" s="34" t="s">
        <v>20</v>
      </c>
      <c r="V33" s="6"/>
    </row>
    <row r="34" ht="15.75" customHeight="1">
      <c r="A34" s="6"/>
      <c r="B34" s="35">
        <f t="shared" si="1"/>
        <v>80</v>
      </c>
      <c r="C34" s="34" t="s">
        <v>19</v>
      </c>
      <c r="D34" s="36">
        <f t="shared" si="2"/>
        <v>80</v>
      </c>
      <c r="E34" s="34" t="s">
        <v>19</v>
      </c>
      <c r="F34" s="40" t="s">
        <v>3</v>
      </c>
      <c r="G34" s="25"/>
      <c r="H34" s="6"/>
      <c r="I34" s="35">
        <f t="shared" si="3"/>
        <v>75</v>
      </c>
      <c r="J34" s="34" t="s">
        <v>19</v>
      </c>
      <c r="K34" s="35">
        <f t="shared" si="4"/>
        <v>75</v>
      </c>
      <c r="L34" s="34" t="s">
        <v>19</v>
      </c>
      <c r="M34" s="41" t="s">
        <v>3</v>
      </c>
      <c r="N34" s="25"/>
      <c r="O34" s="6"/>
      <c r="P34" s="35">
        <f t="shared" si="5"/>
        <v>85</v>
      </c>
      <c r="Q34" s="34" t="s">
        <v>19</v>
      </c>
      <c r="R34" s="35">
        <f t="shared" si="6"/>
        <v>85</v>
      </c>
      <c r="S34" s="34" t="s">
        <v>19</v>
      </c>
      <c r="T34" s="42" t="s">
        <v>3</v>
      </c>
      <c r="U34" s="39"/>
      <c r="V34" s="6"/>
    </row>
    <row r="35" ht="15.75" customHeight="1">
      <c r="A35" s="6"/>
      <c r="B35" s="35">
        <f t="shared" si="1"/>
        <v>80</v>
      </c>
      <c r="C35" s="34" t="s">
        <v>19</v>
      </c>
      <c r="D35" s="40" t="s">
        <v>21</v>
      </c>
      <c r="E35" s="25"/>
      <c r="F35" s="37" t="s">
        <v>34</v>
      </c>
      <c r="G35" s="34">
        <f>CEILING(D4*0.6+2.5, 2.5)</f>
        <v>55</v>
      </c>
      <c r="H35" s="6"/>
      <c r="I35" s="35">
        <f t="shared" si="3"/>
        <v>75</v>
      </c>
      <c r="J35" s="34" t="s">
        <v>19</v>
      </c>
      <c r="K35" s="41" t="s">
        <v>21</v>
      </c>
      <c r="L35" s="25"/>
      <c r="M35" s="37" t="s">
        <v>35</v>
      </c>
      <c r="N35" s="34">
        <f>CEILING(D4*0.55+2.5, 2.5)</f>
        <v>50</v>
      </c>
      <c r="O35" s="6"/>
      <c r="P35" s="35">
        <f t="shared" si="5"/>
        <v>85</v>
      </c>
      <c r="Q35" s="34" t="s">
        <v>19</v>
      </c>
      <c r="R35" s="42" t="s">
        <v>21</v>
      </c>
      <c r="S35" s="39"/>
      <c r="T35" s="37" t="s">
        <v>34</v>
      </c>
      <c r="U35" s="34">
        <f>CEILING(D4*0.75+2.5, 2.5)</f>
        <v>67.5</v>
      </c>
      <c r="V35" s="6"/>
    </row>
    <row r="36" ht="15.75" customHeight="1">
      <c r="A36" s="6"/>
      <c r="B36" s="35">
        <f t="shared" si="1"/>
        <v>80</v>
      </c>
      <c r="C36" s="34" t="s">
        <v>19</v>
      </c>
      <c r="D36" s="35">
        <f>CEILING(F4*0.7+2.5, 2.5)</f>
        <v>62.5</v>
      </c>
      <c r="E36" s="34" t="s">
        <v>19</v>
      </c>
      <c r="F36" s="38" t="s">
        <v>23</v>
      </c>
      <c r="G36" s="25"/>
      <c r="H36" s="6"/>
      <c r="I36" s="35">
        <f t="shared" si="3"/>
        <v>75</v>
      </c>
      <c r="J36" s="34" t="s">
        <v>19</v>
      </c>
      <c r="K36" s="35">
        <f>CEILING(F4*0.65+2.5, 2.5)</f>
        <v>60</v>
      </c>
      <c r="L36" s="34" t="s">
        <v>19</v>
      </c>
      <c r="M36" s="38" t="s">
        <v>23</v>
      </c>
      <c r="N36" s="25"/>
      <c r="O36" s="6"/>
      <c r="P36" s="35">
        <f t="shared" si="5"/>
        <v>85</v>
      </c>
      <c r="Q36" s="34" t="s">
        <v>19</v>
      </c>
      <c r="R36" s="35">
        <f>CEILING(F4*0.75+2.5, 2.5)</f>
        <v>67.5</v>
      </c>
      <c r="S36" s="34" t="s">
        <v>19</v>
      </c>
      <c r="T36" s="38" t="s">
        <v>23</v>
      </c>
      <c r="U36" s="39"/>
      <c r="V36" s="6"/>
    </row>
    <row r="37" ht="15.75" customHeight="1">
      <c r="A37" s="6"/>
      <c r="B37" s="40" t="s">
        <v>3</v>
      </c>
      <c r="C37" s="25"/>
      <c r="D37" s="35">
        <f>CEILING(F4*0.8+2.5, 2.5)</f>
        <v>72.5</v>
      </c>
      <c r="E37" s="34" t="s">
        <v>19</v>
      </c>
      <c r="F37" s="38" t="s">
        <v>24</v>
      </c>
      <c r="G37" s="25"/>
      <c r="H37" s="6"/>
      <c r="I37" s="41" t="s">
        <v>3</v>
      </c>
      <c r="J37" s="25"/>
      <c r="K37" s="35">
        <f>CEILING(F4*0.75+2.5, 2.5)</f>
        <v>67.5</v>
      </c>
      <c r="L37" s="34" t="s">
        <v>19</v>
      </c>
      <c r="M37" s="38" t="s">
        <v>24</v>
      </c>
      <c r="N37" s="25"/>
      <c r="O37" s="6"/>
      <c r="P37" s="42" t="s">
        <v>3</v>
      </c>
      <c r="Q37" s="39"/>
      <c r="R37" s="35">
        <f>CEILING(F4*0.85+2.5, 2.5)</f>
        <v>75</v>
      </c>
      <c r="S37" s="34" t="s">
        <v>19</v>
      </c>
      <c r="T37" s="38" t="s">
        <v>24</v>
      </c>
      <c r="U37" s="39"/>
      <c r="V37" s="6"/>
    </row>
    <row r="38" ht="15.75" customHeight="1">
      <c r="A38" s="6"/>
      <c r="B38" s="36">
        <f>CEILING(D4*0.7+2.5, 2.5)</f>
        <v>62.5</v>
      </c>
      <c r="C38" s="34" t="s">
        <v>19</v>
      </c>
      <c r="D38" s="35">
        <f>CEILING(F4*0.9+2.5, 2.5)</f>
        <v>80</v>
      </c>
      <c r="E38" s="34" t="s">
        <v>19</v>
      </c>
      <c r="F38" s="38" t="s">
        <v>25</v>
      </c>
      <c r="G38" s="39"/>
      <c r="H38" s="6"/>
      <c r="I38" s="35">
        <f>CEILING(D4*0.65+2.5, 2.5)</f>
        <v>60</v>
      </c>
      <c r="J38" s="34" t="s">
        <v>19</v>
      </c>
      <c r="K38" s="35">
        <f>CEILING(F4*0.85+2.5, 2.5)</f>
        <v>75</v>
      </c>
      <c r="L38" s="34" t="s">
        <v>19</v>
      </c>
      <c r="M38" s="38" t="s">
        <v>25</v>
      </c>
      <c r="N38" s="39"/>
      <c r="O38" s="6"/>
      <c r="P38" s="35">
        <f>CEILING(D4*0.75+2.5, 2.5)</f>
        <v>67.5</v>
      </c>
      <c r="Q38" s="34" t="s">
        <v>19</v>
      </c>
      <c r="R38" s="35">
        <f>CEILING(F4*0.95+2.5, 2.5)</f>
        <v>85</v>
      </c>
      <c r="S38" s="34" t="s">
        <v>19</v>
      </c>
      <c r="T38" s="38" t="s">
        <v>25</v>
      </c>
      <c r="U38" s="39"/>
      <c r="V38" s="6"/>
    </row>
    <row r="39" ht="15.75" customHeight="1">
      <c r="A39" s="6"/>
      <c r="B39" s="36">
        <f>CEILING(D4*0.8+2.5, 2.5)</f>
        <v>72.5</v>
      </c>
      <c r="C39" s="34" t="s">
        <v>19</v>
      </c>
      <c r="D39" s="35">
        <f>CEILING(F4*0.7+2.5, 2.5)</f>
        <v>62.5</v>
      </c>
      <c r="E39" s="34" t="s">
        <v>26</v>
      </c>
      <c r="F39" s="38" t="s">
        <v>27</v>
      </c>
      <c r="G39" s="39"/>
      <c r="H39" s="6"/>
      <c r="I39" s="35">
        <f>CEILING(D4*0.75+2.5, 2.5)</f>
        <v>67.5</v>
      </c>
      <c r="J39" s="34" t="s">
        <v>19</v>
      </c>
      <c r="K39" s="35">
        <f>CEILING(F4*0.65+2.5, 2.5)</f>
        <v>60</v>
      </c>
      <c r="L39" s="34" t="s">
        <v>26</v>
      </c>
      <c r="M39" s="38" t="s">
        <v>27</v>
      </c>
      <c r="N39" s="39"/>
      <c r="O39" s="6"/>
      <c r="P39" s="35">
        <f>CEILING(D4*0.85+2.5, 2.5)</f>
        <v>75</v>
      </c>
      <c r="Q39" s="34" t="s">
        <v>19</v>
      </c>
      <c r="R39" s="35">
        <f>CEILING(F4*0.75+2.5, 2.5)</f>
        <v>67.5</v>
      </c>
      <c r="S39" s="34" t="s">
        <v>26</v>
      </c>
      <c r="T39" s="38" t="s">
        <v>27</v>
      </c>
      <c r="U39" s="39"/>
      <c r="V39" s="6"/>
    </row>
    <row r="40" ht="15.75" customHeight="1">
      <c r="A40" s="6"/>
      <c r="B40" s="36">
        <f>CEILING(D4*0.9+2.5, 2.5)</f>
        <v>80</v>
      </c>
      <c r="C40" s="34" t="s">
        <v>19</v>
      </c>
      <c r="D40" s="38" t="s">
        <v>28</v>
      </c>
      <c r="E40" s="25"/>
      <c r="F40" s="6"/>
      <c r="G40" s="6"/>
      <c r="H40" s="6"/>
      <c r="I40" s="35">
        <f>CEILING(D4*0.85+2.5, 2.5)</f>
        <v>75</v>
      </c>
      <c r="J40" s="34" t="s">
        <v>19</v>
      </c>
      <c r="K40" s="38" t="s">
        <v>28</v>
      </c>
      <c r="L40" s="25"/>
      <c r="M40" s="6"/>
      <c r="N40" s="6"/>
      <c r="O40" s="6"/>
      <c r="P40" s="35">
        <f>CEILING(D4*0.95+2.5, 2.5)</f>
        <v>85</v>
      </c>
      <c r="Q40" s="34" t="s">
        <v>19</v>
      </c>
      <c r="R40" s="38" t="s">
        <v>28</v>
      </c>
      <c r="S40" s="25"/>
      <c r="T40" s="6"/>
      <c r="U40" s="6"/>
      <c r="V40" s="6"/>
    </row>
    <row r="41" ht="15.75" customHeight="1">
      <c r="A41" s="6"/>
      <c r="B41" s="36">
        <f>CEILING(D4*0.9+2.5, 2.5)</f>
        <v>80</v>
      </c>
      <c r="C41" s="34" t="s">
        <v>19</v>
      </c>
      <c r="D41" s="38" t="s">
        <v>29</v>
      </c>
      <c r="E41" s="39"/>
      <c r="F41" s="6"/>
      <c r="G41" s="6"/>
      <c r="H41" s="6"/>
      <c r="I41" s="35">
        <f>CEILING(D4*0.85+2.5, 2.5)</f>
        <v>75</v>
      </c>
      <c r="J41" s="34" t="s">
        <v>19</v>
      </c>
      <c r="K41" s="38" t="s">
        <v>29</v>
      </c>
      <c r="L41" s="39"/>
      <c r="M41" s="6"/>
      <c r="N41" s="6"/>
      <c r="O41" s="6"/>
      <c r="P41" s="35">
        <f>CEILING(D4*0.95+2.5, 2.5)</f>
        <v>85</v>
      </c>
      <c r="Q41" s="34" t="s">
        <v>19</v>
      </c>
      <c r="R41" s="38" t="s">
        <v>29</v>
      </c>
      <c r="S41" s="39"/>
      <c r="T41" s="6"/>
      <c r="U41" s="6"/>
      <c r="V41" s="6"/>
    </row>
    <row r="42" ht="15.75" customHeight="1">
      <c r="A42" s="6"/>
      <c r="B42" s="36">
        <f>CEILING(D4*0.9+2.5, 2.5)</f>
        <v>80</v>
      </c>
      <c r="C42" s="34" t="s">
        <v>19</v>
      </c>
      <c r="D42" s="38" t="s">
        <v>30</v>
      </c>
      <c r="E42" s="25"/>
      <c r="F42" s="6"/>
      <c r="G42" s="6"/>
      <c r="H42" s="6"/>
      <c r="I42" s="35">
        <f>CEILING(D4*0.85+2.5, 2.5)</f>
        <v>75</v>
      </c>
      <c r="J42" s="34" t="s">
        <v>19</v>
      </c>
      <c r="K42" s="38" t="s">
        <v>30</v>
      </c>
      <c r="L42" s="25"/>
      <c r="M42" s="6"/>
      <c r="N42" s="6"/>
      <c r="O42" s="6"/>
      <c r="P42" s="35">
        <f>CEILING(D4*0.95+2.5, 2.5)</f>
        <v>85</v>
      </c>
      <c r="Q42" s="34" t="s">
        <v>19</v>
      </c>
      <c r="R42" s="38" t="s">
        <v>30</v>
      </c>
      <c r="S42" s="25"/>
      <c r="T42" s="6"/>
      <c r="U42" s="6"/>
      <c r="V42" s="6"/>
    </row>
    <row r="43" ht="15.75" customHeight="1">
      <c r="A43" s="6"/>
      <c r="B43" s="36">
        <f>CEILING(D4*0.9+2.5, 2.5)</f>
        <v>80</v>
      </c>
      <c r="C43" s="34" t="s">
        <v>19</v>
      </c>
      <c r="D43" s="6"/>
      <c r="E43" s="6"/>
      <c r="F43" s="6"/>
      <c r="G43" s="6"/>
      <c r="H43" s="6"/>
      <c r="I43" s="35">
        <f>CEILING(D4*0.85+2.5, 2.5)</f>
        <v>75</v>
      </c>
      <c r="J43" s="34" t="s">
        <v>19</v>
      </c>
      <c r="K43" s="6"/>
      <c r="L43" s="6"/>
      <c r="M43" s="6"/>
      <c r="N43" s="6"/>
      <c r="O43" s="6"/>
      <c r="P43" s="35">
        <f>CEILING(D4*0.95+2.5, 2.5)</f>
        <v>85</v>
      </c>
      <c r="Q43" s="34" t="s">
        <v>19</v>
      </c>
      <c r="R43" s="6"/>
      <c r="S43" s="6"/>
      <c r="T43" s="6"/>
      <c r="U43" s="6"/>
      <c r="V43" s="6"/>
    </row>
    <row r="44" ht="15.75" customHeight="1">
      <c r="A44" s="6"/>
      <c r="B44" s="36">
        <f>CEILING(D4*0.9+2.5, 2.5)</f>
        <v>80</v>
      </c>
      <c r="C44" s="34" t="s">
        <v>19</v>
      </c>
      <c r="D44" s="6"/>
      <c r="E44" s="6"/>
      <c r="F44" s="6"/>
      <c r="G44" s="6"/>
      <c r="H44" s="6"/>
      <c r="I44" s="35">
        <f>CEILING(D4*0.85+2.5, 2.5)</f>
        <v>75</v>
      </c>
      <c r="J44" s="34" t="s">
        <v>19</v>
      </c>
      <c r="K44" s="6"/>
      <c r="L44" s="6"/>
      <c r="M44" s="6"/>
      <c r="N44" s="6"/>
      <c r="O44" s="6"/>
      <c r="P44" s="35">
        <f>CEILING(D4*0.95+2.5, 2.5)</f>
        <v>85</v>
      </c>
      <c r="Q44" s="34" t="s">
        <v>19</v>
      </c>
      <c r="R44" s="6"/>
      <c r="S44" s="6"/>
      <c r="T44" s="6"/>
      <c r="U44" s="6"/>
      <c r="V44" s="6"/>
    </row>
    <row r="45" ht="15.75" customHeight="1">
      <c r="A45" s="6"/>
      <c r="B45" s="38" t="s">
        <v>23</v>
      </c>
      <c r="C45" s="25"/>
      <c r="D45" s="6"/>
      <c r="E45" s="6"/>
      <c r="F45" s="6"/>
      <c r="G45" s="6"/>
      <c r="H45" s="6"/>
      <c r="I45" s="38" t="s">
        <v>23</v>
      </c>
      <c r="J45" s="25"/>
      <c r="K45" s="6"/>
      <c r="L45" s="6"/>
      <c r="M45" s="6"/>
      <c r="N45" s="6"/>
      <c r="O45" s="6"/>
      <c r="P45" s="38" t="s">
        <v>23</v>
      </c>
      <c r="Q45" s="25"/>
      <c r="R45" s="6"/>
      <c r="S45" s="6"/>
      <c r="T45" s="6"/>
      <c r="U45" s="6"/>
      <c r="V45" s="6"/>
    </row>
    <row r="46" ht="15.75" customHeight="1">
      <c r="A46" s="6"/>
      <c r="B46" s="38" t="s">
        <v>24</v>
      </c>
      <c r="C46" s="25"/>
      <c r="D46" s="6"/>
      <c r="E46" s="6"/>
      <c r="F46" s="6"/>
      <c r="G46" s="6"/>
      <c r="H46" s="6"/>
      <c r="I46" s="38" t="s">
        <v>24</v>
      </c>
      <c r="J46" s="25"/>
      <c r="K46" s="6"/>
      <c r="L46" s="6"/>
      <c r="M46" s="6"/>
      <c r="N46" s="6"/>
      <c r="O46" s="6"/>
      <c r="P46" s="38" t="s">
        <v>24</v>
      </c>
      <c r="Q46" s="25"/>
      <c r="R46" s="6"/>
      <c r="S46" s="6"/>
      <c r="T46" s="6"/>
      <c r="U46" s="6"/>
      <c r="V46" s="6"/>
    </row>
    <row r="47" ht="15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ht="15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ht="15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ht="15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ht="15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ht="15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ht="15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  <row r="54" ht="15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  <row r="55" ht="15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</row>
    <row r="56" ht="15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  <row r="57" ht="15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ht="15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  <row r="59" ht="15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</row>
    <row r="60" ht="15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</row>
    <row r="61" ht="15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</row>
    <row r="62" ht="15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</row>
    <row r="63" ht="15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</row>
    <row r="64" ht="15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</row>
    <row r="65" ht="15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</row>
    <row r="66" ht="15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</row>
    <row r="67" ht="15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</row>
    <row r="68" ht="15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</row>
    <row r="69" ht="15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</row>
    <row r="70" ht="15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</row>
    <row r="71" ht="15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</row>
    <row r="72" ht="15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</row>
    <row r="73" ht="15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</row>
    <row r="74" ht="15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</row>
    <row r="75" ht="15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</row>
    <row r="76" ht="15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</row>
    <row r="77" ht="15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</row>
    <row r="78" ht="15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</row>
    <row r="79" ht="15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</row>
    <row r="80" ht="15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</row>
    <row r="81" ht="15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</row>
    <row r="82" ht="15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</row>
    <row r="83" ht="15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</row>
    <row r="84" ht="15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</row>
    <row r="85" ht="15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</row>
    <row r="86" ht="15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</row>
    <row r="87" ht="15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</row>
    <row r="88" ht="15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</row>
    <row r="89" ht="15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</row>
    <row r="90" ht="15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</row>
    <row r="91" ht="15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</row>
    <row r="92" ht="15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</row>
    <row r="93" ht="15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</row>
    <row r="94" ht="15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</row>
    <row r="95" ht="15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</row>
    <row r="96" ht="15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</row>
    <row r="97" ht="15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</row>
    <row r="98" ht="15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</row>
    <row r="99" ht="15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</row>
    <row r="100" ht="15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</row>
    <row r="101" ht="15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</row>
    <row r="102" ht="15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</row>
    <row r="103" ht="15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</row>
    <row r="104" ht="15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</row>
    <row r="105" ht="15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</row>
    <row r="106" ht="15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</row>
    <row r="107" ht="15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</row>
    <row r="108" ht="15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</row>
    <row r="109" ht="15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</row>
    <row r="110" ht="15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</row>
    <row r="111" ht="15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</row>
    <row r="112" ht="15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</row>
    <row r="113" ht="15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</row>
    <row r="114" ht="15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</row>
    <row r="115" ht="15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</row>
    <row r="116" ht="15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</row>
    <row r="117" ht="15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</row>
    <row r="118" ht="15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</row>
    <row r="119" ht="15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</row>
    <row r="120" ht="15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</row>
    <row r="121" ht="15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</row>
    <row r="122" ht="15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</row>
    <row r="123" ht="15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</row>
    <row r="124" ht="15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</row>
    <row r="125" ht="15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</row>
    <row r="126" ht="15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</row>
    <row r="127" ht="15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</row>
    <row r="128" ht="15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</row>
    <row r="129" ht="15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</row>
    <row r="130" ht="15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</row>
    <row r="131" ht="15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</row>
    <row r="132" ht="15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</row>
    <row r="133" ht="15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</row>
    <row r="134" ht="15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</row>
    <row r="135" ht="15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</row>
    <row r="136" ht="15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</row>
    <row r="137" ht="15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</row>
    <row r="138" ht="15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</row>
    <row r="139" ht="15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</row>
    <row r="140" ht="15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</row>
    <row r="141" ht="15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</row>
    <row r="142" ht="15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</row>
    <row r="143" ht="15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</row>
    <row r="144" ht="15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</row>
    <row r="145" ht="15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</row>
    <row r="146" ht="15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</row>
    <row r="147" ht="15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</row>
    <row r="148" ht="15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</row>
    <row r="149" ht="15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</row>
    <row r="150" ht="15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</row>
    <row r="151" ht="15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</row>
    <row r="152" ht="15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</row>
    <row r="153" ht="15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</row>
    <row r="154" ht="15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</row>
    <row r="155" ht="15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</row>
    <row r="156" ht="15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</row>
    <row r="157" ht="15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</row>
    <row r="158" ht="15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</row>
    <row r="159" ht="15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</row>
    <row r="160" ht="15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</row>
    <row r="161" ht="15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</row>
    <row r="162" ht="15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</row>
    <row r="163" ht="15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</row>
    <row r="164" ht="15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</row>
    <row r="165" ht="15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</row>
    <row r="166" ht="15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</row>
    <row r="167" ht="15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</row>
    <row r="168" ht="15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</row>
    <row r="169" ht="15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</row>
    <row r="170" ht="15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</row>
    <row r="171" ht="15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</row>
    <row r="172" ht="15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</row>
    <row r="173" ht="15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</row>
    <row r="174" ht="15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</row>
    <row r="175" ht="15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</row>
    <row r="176" ht="15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</row>
    <row r="177" ht="15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</row>
    <row r="178" ht="15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</row>
    <row r="179" ht="15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</row>
    <row r="180" ht="15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</row>
    <row r="181" ht="15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</row>
    <row r="182" ht="15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</row>
    <row r="183" ht="15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</row>
    <row r="184" ht="15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</row>
    <row r="185" ht="15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</row>
    <row r="186" ht="15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</row>
    <row r="187" ht="15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</row>
    <row r="188" ht="15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</row>
    <row r="189" ht="15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</row>
    <row r="190" ht="15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</row>
    <row r="191" ht="15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</row>
    <row r="192" ht="15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</row>
    <row r="193" ht="15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</row>
    <row r="194" ht="15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</row>
    <row r="195" ht="15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</row>
    <row r="196" ht="15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</row>
    <row r="197" ht="15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</row>
    <row r="198" ht="15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</row>
    <row r="199" ht="15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</row>
    <row r="200" ht="15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</row>
    <row r="201" ht="15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</row>
    <row r="202" ht="15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</row>
    <row r="203" ht="15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</row>
    <row r="204" ht="15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</row>
    <row r="205" ht="15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</row>
    <row r="206" ht="15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</row>
    <row r="207" ht="15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</row>
    <row r="208" ht="15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</row>
    <row r="209" ht="15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</row>
    <row r="210" ht="15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</row>
    <row r="211" ht="15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</row>
    <row r="212" ht="15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</row>
    <row r="213" ht="15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</row>
    <row r="214" ht="15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</row>
    <row r="215" ht="15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</row>
    <row r="216" ht="15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</row>
    <row r="217" ht="15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</row>
    <row r="218" ht="15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</row>
    <row r="219" ht="15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</row>
    <row r="220" ht="15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</row>
    <row r="221" ht="15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</row>
    <row r="222" ht="15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</row>
    <row r="223" ht="15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</row>
    <row r="224" ht="15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</row>
    <row r="225" ht="15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</row>
    <row r="226" ht="15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</row>
    <row r="227" ht="15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</row>
    <row r="228" ht="15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</row>
    <row r="229" ht="15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</row>
    <row r="230" ht="15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</row>
    <row r="231" ht="15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</row>
    <row r="232" ht="15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</row>
    <row r="233" ht="15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</row>
    <row r="234" ht="15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</row>
    <row r="235" ht="15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</row>
    <row r="236" ht="15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</row>
    <row r="237" ht="15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</row>
    <row r="238" ht="15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</row>
    <row r="239" ht="15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</row>
    <row r="240" ht="15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</row>
    <row r="241" ht="15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</row>
    <row r="242" ht="15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</row>
    <row r="243" ht="15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</row>
    <row r="244" ht="15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</row>
    <row r="245" ht="15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</row>
    <row r="246" ht="15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</row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1">
    <mergeCell ref="F13:G13"/>
    <mergeCell ref="F15:G15"/>
    <mergeCell ref="B16:C16"/>
    <mergeCell ref="F16:G16"/>
    <mergeCell ref="F17:G17"/>
    <mergeCell ref="F18:G18"/>
    <mergeCell ref="D19:E19"/>
    <mergeCell ref="D20:E20"/>
    <mergeCell ref="D21:E21"/>
    <mergeCell ref="B24:C24"/>
    <mergeCell ref="I24:J24"/>
    <mergeCell ref="B25:C25"/>
    <mergeCell ref="I25:J25"/>
    <mergeCell ref="I27:J27"/>
    <mergeCell ref="I28:J28"/>
    <mergeCell ref="I29:J29"/>
    <mergeCell ref="B27:C27"/>
    <mergeCell ref="B28:C28"/>
    <mergeCell ref="D28:E28"/>
    <mergeCell ref="F28:G28"/>
    <mergeCell ref="B29:C29"/>
    <mergeCell ref="D29:E29"/>
    <mergeCell ref="F29:G29"/>
    <mergeCell ref="F39:G39"/>
    <mergeCell ref="D40:E40"/>
    <mergeCell ref="D41:E41"/>
    <mergeCell ref="D42:E42"/>
    <mergeCell ref="B45:C45"/>
    <mergeCell ref="I45:J45"/>
    <mergeCell ref="B46:C46"/>
    <mergeCell ref="I46:J46"/>
    <mergeCell ref="F34:G34"/>
    <mergeCell ref="D35:E35"/>
    <mergeCell ref="F36:G36"/>
    <mergeCell ref="B37:C37"/>
    <mergeCell ref="F37:G37"/>
    <mergeCell ref="I37:J37"/>
    <mergeCell ref="F38:G38"/>
    <mergeCell ref="T18:U18"/>
    <mergeCell ref="R19:S19"/>
    <mergeCell ref="R20:S20"/>
    <mergeCell ref="R21:S21"/>
    <mergeCell ref="P24:Q24"/>
    <mergeCell ref="P25:Q25"/>
    <mergeCell ref="P27:Q27"/>
    <mergeCell ref="T34:U34"/>
    <mergeCell ref="T36:U36"/>
    <mergeCell ref="T37:U37"/>
    <mergeCell ref="T38:U38"/>
    <mergeCell ref="T39:U39"/>
    <mergeCell ref="P28:Q28"/>
    <mergeCell ref="R28:S28"/>
    <mergeCell ref="T28:U28"/>
    <mergeCell ref="M34:N34"/>
    <mergeCell ref="K35:L35"/>
    <mergeCell ref="R35:S35"/>
    <mergeCell ref="M36:N36"/>
    <mergeCell ref="K41:L41"/>
    <mergeCell ref="K42:L42"/>
    <mergeCell ref="R42:S42"/>
    <mergeCell ref="P45:Q45"/>
    <mergeCell ref="P46:Q46"/>
    <mergeCell ref="M37:N37"/>
    <mergeCell ref="P37:Q37"/>
    <mergeCell ref="M38:N38"/>
    <mergeCell ref="M39:N39"/>
    <mergeCell ref="K40:L40"/>
    <mergeCell ref="R40:S40"/>
    <mergeCell ref="R41:S41"/>
    <mergeCell ref="A1:V1"/>
    <mergeCell ref="B2:M2"/>
    <mergeCell ref="C3:C4"/>
    <mergeCell ref="E3:E4"/>
    <mergeCell ref="G3:G4"/>
    <mergeCell ref="L3:O4"/>
    <mergeCell ref="P6:Q6"/>
    <mergeCell ref="B8:C8"/>
    <mergeCell ref="D8:E8"/>
    <mergeCell ref="F8:G8"/>
    <mergeCell ref="K8:L8"/>
    <mergeCell ref="M8:N8"/>
    <mergeCell ref="P8:Q8"/>
    <mergeCell ref="R8:S8"/>
    <mergeCell ref="T8:U8"/>
    <mergeCell ref="B6:C6"/>
    <mergeCell ref="B7:C7"/>
    <mergeCell ref="D7:E7"/>
    <mergeCell ref="F7:G7"/>
    <mergeCell ref="K7:L7"/>
    <mergeCell ref="M7:N7"/>
    <mergeCell ref="P7:Q7"/>
    <mergeCell ref="I3:I4"/>
    <mergeCell ref="I6:J6"/>
    <mergeCell ref="I7:J7"/>
    <mergeCell ref="I8:J8"/>
    <mergeCell ref="M13:N13"/>
    <mergeCell ref="D14:E14"/>
    <mergeCell ref="K14:L14"/>
    <mergeCell ref="R7:S7"/>
    <mergeCell ref="T7:U7"/>
    <mergeCell ref="T13:U13"/>
    <mergeCell ref="R14:S14"/>
    <mergeCell ref="T15:U15"/>
    <mergeCell ref="T16:U16"/>
    <mergeCell ref="T17:U17"/>
    <mergeCell ref="M15:N15"/>
    <mergeCell ref="I16:J16"/>
    <mergeCell ref="M16:N16"/>
    <mergeCell ref="P16:Q16"/>
    <mergeCell ref="M17:N17"/>
    <mergeCell ref="M18:N18"/>
    <mergeCell ref="K19:L19"/>
    <mergeCell ref="R29:S29"/>
    <mergeCell ref="T29:U29"/>
    <mergeCell ref="K20:L20"/>
    <mergeCell ref="K21:L21"/>
    <mergeCell ref="K28:L28"/>
    <mergeCell ref="M28:N28"/>
    <mergeCell ref="K29:L29"/>
    <mergeCell ref="M29:N29"/>
    <mergeCell ref="P29:Q29"/>
  </mergeCells>
  <dataValidations>
    <dataValidation type="list" allowBlank="1" sqref="Q3">
      <formula1>$R$3:$R$4</formula1>
    </dataValidation>
  </dataValidations>
  <hyperlinks>
    <hyperlink r:id="rId1" ref="A1"/>
  </hyperlinks>
  <printOptions/>
  <pageMargins bottom="0.75" footer="0.0" header="0.0" left="0.7" right="0.7" top="0.75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