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sonalizacion" sheetId="1" r:id="rId4"/>
    <sheet state="visible" name="3D Semana 1" sheetId="2" r:id="rId5"/>
    <sheet state="visible" name="4D Semana 1" sheetId="3" r:id="rId6"/>
    <sheet state="visible" name="3D Semana 2" sheetId="4" r:id="rId7"/>
    <sheet state="visible" name="4D Semana 2" sheetId="5" r:id="rId8"/>
    <sheet state="visible" name="3D Semana 3" sheetId="6" r:id="rId9"/>
    <sheet state="visible" name="4D Semana 3" sheetId="7" r:id="rId10"/>
    <sheet state="visible" name="3D Semana 4" sheetId="8" r:id="rId11"/>
    <sheet state="visible" name="4D Semana 4" sheetId="9" r:id="rId12"/>
    <sheet state="visible" name="3D Semana 5" sheetId="10" r:id="rId13"/>
    <sheet state="visible" name="4D Semana 5" sheetId="11" r:id="rId14"/>
    <sheet state="visible" name="3D Semana 6" sheetId="12" r:id="rId15"/>
    <sheet state="visible" name="4D Semana 6" sheetId="13" r:id="rId16"/>
    <sheet state="visible" name="3D Semana  7" sheetId="14" r:id="rId17"/>
    <sheet state="visible" name="4D Semana 7" sheetId="15" r:id="rId18"/>
    <sheet state="visible" name="3D Semana 8" sheetId="16" r:id="rId19"/>
    <sheet state="visible" name="4D Semana 8" sheetId="17" r:id="rId20"/>
    <sheet state="visible" name="3D Semana  9" sheetId="18" r:id="rId21"/>
    <sheet state="visible" name="4D Semana 9" sheetId="19" r:id="rId22"/>
    <sheet state="visible" name="3D Semana 10" sheetId="20" r:id="rId23"/>
    <sheet state="visible" name="4D Semana 10" sheetId="21" r:id="rId24"/>
    <sheet state="visible" name="3D Semana 11" sheetId="22" r:id="rId25"/>
    <sheet state="visible" name="4D Semana 11" sheetId="23" r:id="rId26"/>
    <sheet state="visible" name="3D Semana 12" sheetId="24" r:id="rId27"/>
    <sheet state="visible" name="4D Semana 12" sheetId="25" r:id="rId28"/>
    <sheet state="visible" name="Semana 13" sheetId="26" r:id="rId29"/>
    <sheet state="visible" name="Listas" sheetId="27" r:id="rId30"/>
    <sheet state="visible" name="Kg BarCalc" sheetId="28" r:id="rId31"/>
  </sheets>
  <definedNames>
    <definedName name="Numdays">Personalizacion!$K$5</definedName>
  </definedNames>
  <calcPr/>
  <extLst>
    <ext uri="GoogleSheetsCustomDataVersion1">
      <go:sheetsCustomData xmlns:go="http://customooxmlschemas.google.com/" r:id="rId32" roundtripDataSignature="AMtx7mhFJuUBT5Ts13GylUOllvee+2BYT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F17">
      <text>
        <t xml:space="preserve">======
ID#AAAAHXAZoKY
Biblioteca De Rutinas    (2020-11-30 10:02:05)
Los T2 son los ejercicios básicos que se usan como secundarios</t>
      </text>
    </comment>
    <comment authorId="0" ref="E17">
      <text>
        <t xml:space="preserve">======
ID#AAAAHXAZoKQ
Biblioteca De Rutinas    (2020-11-30 10:01:24)
Los T1 son los ejercicios básicos primarios</t>
      </text>
    </comment>
  </commentList>
  <extLst>
    <ext uri="GoogleSheetsCustomDataVersion1">
      <go:sheetsCustomData xmlns:go="http://customooxmlschemas.google.com/" r:id="rId1" roundtripDataSignature="AMtx7mhnxPk1lVuKuszJ6P4eaF04GXeoiQ=="/>
    </ext>
  </extLst>
</comments>
</file>

<file path=xl/sharedStrings.xml><?xml version="1.0" encoding="utf-8"?>
<sst xmlns="http://schemas.openxmlformats.org/spreadsheetml/2006/main" count="1574" uniqueCount="147">
  <si>
    <t>WWW.BIBLIOTECADERUTINAS.COM</t>
  </si>
  <si>
    <t>GZCLP 3 o 4 dias (12 semanas)</t>
  </si>
  <si>
    <t>Opciones generales</t>
  </si>
  <si>
    <t>Genero</t>
  </si>
  <si>
    <t>XY</t>
  </si>
  <si>
    <t>&lt;- Lista</t>
  </si>
  <si>
    <t>3 o 4 días</t>
  </si>
  <si>
    <t>Lbs or Kg</t>
  </si>
  <si>
    <t>Kg</t>
  </si>
  <si>
    <t>SEGUIR LAS FLECHAS SIGUIENDO EL ORDEN DE LA NUMERACION (1,2,3,4,5). LA COLUMNA DE LA FLECHA 3 ES LA MAS IMPORTANTE, DONDE SE DEBE INTRODUCIR EL PESO INICIAL DE CADA EJERCICIO. EN LOS EJERCICIOS T1 (NARANJAS) EL PESO INICIAL SERA EL 85% DE TU 5RM Y EN LOS EJERCICIOS T2 (VERDES) EL 85% DE TU 10RM</t>
  </si>
  <si>
    <t>Discos fraccionales</t>
  </si>
  <si>
    <t>No</t>
  </si>
  <si>
    <t>Peso barra</t>
  </si>
  <si>
    <t>20 Kg / 45 Lb</t>
  </si>
  <si>
    <t>Incrementos AMRAP</t>
  </si>
  <si>
    <t>Default</t>
  </si>
  <si>
    <t xml:space="preserve">LOS EJERCICIOS ACCESORIOS T3 SON PERSONALIZABLES, HAZ CLICK EN CADA CELDA AZUL Y DESPLIEGA LA LISTA </t>
  </si>
  <si>
    <t>Estructura de sets y reps</t>
  </si>
  <si>
    <t>Ejercicio</t>
  </si>
  <si>
    <t>Dia 1</t>
  </si>
  <si>
    <t>Sentadilla</t>
  </si>
  <si>
    <t>Press de banca</t>
  </si>
  <si>
    <t>Opt Tier 2</t>
  </si>
  <si>
    <t>Modified</t>
  </si>
  <si>
    <t>Introducir tu 5RM Y 10RM de cada ejercicio</t>
  </si>
  <si>
    <t>CALCULADORA PESOS INICIALES</t>
  </si>
  <si>
    <t>Jalon al pecho</t>
  </si>
  <si>
    <t>EJERCICIO</t>
  </si>
  <si>
    <t>5RM</t>
  </si>
  <si>
    <t>10RM</t>
  </si>
  <si>
    <t>T1</t>
  </si>
  <si>
    <t>T2</t>
  </si>
  <si>
    <t>Curl de biceps barra Z</t>
  </si>
  <si>
    <t>Pasar los resultados de las columnas T1 y T2 a la columna de la flecha 3</t>
  </si>
  <si>
    <t>SENTADILLA</t>
  </si>
  <si>
    <t>Peso muerto rumano</t>
  </si>
  <si>
    <t>PRESS DE BANCA</t>
  </si>
  <si>
    <t>Extension de triceps en polea alta</t>
  </si>
  <si>
    <t>PRESS MILITAR</t>
  </si>
  <si>
    <t>Dia 2</t>
  </si>
  <si>
    <t>PESO MUERTO</t>
  </si>
  <si>
    <t>Press militar</t>
  </si>
  <si>
    <t>Peso muerto</t>
  </si>
  <si>
    <t>Remo con mancuernas</t>
  </si>
  <si>
    <t>Curl martillo</t>
  </si>
  <si>
    <t>Face pulls</t>
  </si>
  <si>
    <t>Opt Tier 3</t>
  </si>
  <si>
    <t>Dia 3</t>
  </si>
  <si>
    <t>Fondos</t>
  </si>
  <si>
    <t>Dominadas</t>
  </si>
  <si>
    <t>Dia 4</t>
  </si>
  <si>
    <t>Elevaciones laterales</t>
  </si>
  <si>
    <t>Est 1RM</t>
  </si>
  <si>
    <t>Discos</t>
  </si>
  <si>
    <t>SxR</t>
  </si>
  <si>
    <t>Calentamiento</t>
  </si>
  <si>
    <t>Set 1</t>
  </si>
  <si>
    <t>Set 2</t>
  </si>
  <si>
    <t>Set 3</t>
  </si>
  <si>
    <t>Set 4</t>
  </si>
  <si>
    <t>Set 5</t>
  </si>
  <si>
    <t>Set 6</t>
  </si>
  <si>
    <t>Weight</t>
  </si>
  <si>
    <t>INTRODUCE LAS REPETICIONES QUE CONSIGUES EN LAS CELDAS DE COLORES DEBAJO DE CADA SET, EL ULTIMO SET ES AMRAP</t>
  </si>
  <si>
    <t>120 Segundos descanso</t>
  </si>
  <si>
    <t>90 Segundos descanso</t>
  </si>
  <si>
    <t xml:space="preserve">A Note about Bar Loading: The Bar loading calculator only works with the weights you have. In other words, sometimes the total between the Weight column and the calculator won't perfectly match. Ex: You're supposed to lift 100lbs toDia, but you don't have any 2.5lb weights. The calculator will suggest one 25lb plate (95lbs). </t>
  </si>
  <si>
    <t>Peso corporal</t>
  </si>
  <si>
    <t>Puntos IPF Estimados</t>
  </si>
  <si>
    <t>Puntos Wilks Estimados</t>
  </si>
  <si>
    <t>Total</t>
  </si>
  <si>
    <t>Lbs</t>
  </si>
  <si>
    <t>Needed</t>
  </si>
  <si>
    <t>Actual</t>
  </si>
  <si>
    <t>1 Increment 0 No</t>
  </si>
  <si>
    <t>2 Mod 4 Def</t>
  </si>
  <si>
    <t>Last Set</t>
  </si>
  <si>
    <t>What are Puntos IPF? See https://www.powerlifting.sport/rulescodesinfo/ipf-formula.html
What is Wilks? See https://powerliftingaustralia.com/wilks-formula/
Note: This only works if you have DL/Bench/Squat as T1 lifts</t>
  </si>
  <si>
    <t>Puntos IPF</t>
  </si>
  <si>
    <t>Wilks Pts (Old/New)</t>
  </si>
  <si>
    <t>Estimated Puntos IPF</t>
  </si>
  <si>
    <t>Llegados a este punto:
1. Realiza una semana de entrenamiento muy ligero con descargas (50% de tus pesos) o incluso descansa toda la semana y comienza de nuevo el programa introduciendo tus nuevas marcas en la primera pestaña</t>
  </si>
  <si>
    <t>T1 Ejercicio DROP DOWN MENU</t>
  </si>
  <si>
    <t>T2 Ejercicio DROP DOWN MENU</t>
  </si>
  <si>
    <t>T3 Ejercicio DROP DOWN MENU</t>
  </si>
  <si>
    <t>Yes</t>
  </si>
  <si>
    <t>Kg or Lbs</t>
  </si>
  <si>
    <t>#Dias</t>
  </si>
  <si>
    <t>Rep Schemes</t>
  </si>
  <si>
    <t>Rep Options</t>
  </si>
  <si>
    <t>15 Kg / 35 Lb</t>
  </si>
  <si>
    <t>Tier 1</t>
  </si>
  <si>
    <t>Tier 3</t>
  </si>
  <si>
    <t>Press de banca piernas en el banco</t>
  </si>
  <si>
    <t>Press de banca agarre estrecho</t>
  </si>
  <si>
    <t>Curl de biceps</t>
  </si>
  <si>
    <t>Press de banca con pausa</t>
  </si>
  <si>
    <t>Cable Crunch</t>
  </si>
  <si>
    <t>XX</t>
  </si>
  <si>
    <t>Press de banca inclinado</t>
  </si>
  <si>
    <t>Custom 1</t>
  </si>
  <si>
    <t>Sentadilla frontal</t>
  </si>
  <si>
    <t>Elevaciones de gemelos</t>
  </si>
  <si>
    <t>Custom 2</t>
  </si>
  <si>
    <t>Remo en barra</t>
  </si>
  <si>
    <t>Chest Flyes</t>
  </si>
  <si>
    <t>Custom 3</t>
  </si>
  <si>
    <t>Peso muerto sumo</t>
  </si>
  <si>
    <t>Remo con pecho apoyado en banco</t>
  </si>
  <si>
    <t>DB Batwing Row</t>
  </si>
  <si>
    <t>Curl con mancuerna</t>
  </si>
  <si>
    <t>Press militar con mancuernas en banca</t>
  </si>
  <si>
    <t>Fondos lastrados</t>
  </si>
  <si>
    <t>Pullover con mancuerna</t>
  </si>
  <si>
    <t>Curl inverso barra Z</t>
  </si>
  <si>
    <t>Pullover con barra Z</t>
  </si>
  <si>
    <t>Press de banca con mancuernas</t>
  </si>
  <si>
    <t>Glute Pull Through</t>
  </si>
  <si>
    <t>Sentadilla goblet</t>
  </si>
  <si>
    <t>Buenos dias</t>
  </si>
  <si>
    <t>Hip Thrust</t>
  </si>
  <si>
    <t>Press de banca mancuerna unilateral</t>
  </si>
  <si>
    <t>Curl de pierna</t>
  </si>
  <si>
    <t>Extensiond e pierna</t>
  </si>
  <si>
    <t>Prensa</t>
  </si>
  <si>
    <t>Zancadas</t>
  </si>
  <si>
    <t>Machine Pull-Over</t>
  </si>
  <si>
    <t>Machine Side Raise</t>
  </si>
  <si>
    <t>Rack Pull</t>
  </si>
  <si>
    <t>Rear Delt Flye</t>
  </si>
  <si>
    <t>Curl inverso</t>
  </si>
  <si>
    <t>Seated DB Press</t>
  </si>
  <si>
    <t>Encogimientos de hombros</t>
  </si>
  <si>
    <t>Side DB Raise</t>
  </si>
  <si>
    <t>Side Lateral</t>
  </si>
  <si>
    <t>Skull Crusher</t>
  </si>
  <si>
    <t>Split Squat</t>
  </si>
  <si>
    <t>Step Ups</t>
  </si>
  <si>
    <t>Tricep Extention</t>
  </si>
  <si>
    <t>Upright Row</t>
  </si>
  <si>
    <t>Weighted Hyperextensions</t>
  </si>
  <si>
    <t>Plates Available</t>
  </si>
  <si>
    <t>CALCULADORA DE Nº DE DISCOS POR KGs</t>
  </si>
  <si>
    <t>Kilos</t>
  </si>
  <si>
    <t>Index</t>
  </si>
  <si>
    <t>Bar Weight</t>
  </si>
  <si>
    <t>Wt w/o bar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</si>
</sst>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2">
    <font>
      <sz val="11.0"/>
      <color rgb="FF000000"/>
      <name val="Calibri"/>
    </font>
    <font>
      <b/>
      <u/>
      <sz val="11.0"/>
      <color theme="10"/>
      <name val="Calibri"/>
    </font>
    <font/>
    <font>
      <b/>
      <sz val="16.0"/>
      <color rgb="FF000000"/>
      <name val="Calibri"/>
    </font>
    <font>
      <sz val="11.0"/>
      <color theme="1"/>
      <name val="Calibri"/>
    </font>
    <font>
      <b/>
      <sz val="16.0"/>
      <color rgb="FF9C6500"/>
      <name val="Calibri"/>
    </font>
    <font>
      <b/>
      <sz val="11.0"/>
      <color theme="1"/>
      <name val="Calibri"/>
    </font>
    <font>
      <b/>
      <sz val="11.0"/>
      <color rgb="FF9C6500"/>
      <name val="Calibri"/>
    </font>
    <font>
      <b/>
      <sz val="11.0"/>
      <color rgb="FF000000"/>
      <name val="Calibri"/>
    </font>
    <font>
      <b/>
      <sz val="18.0"/>
      <color rgb="FFFFFFFF"/>
      <name val="Calibri"/>
    </font>
    <font>
      <b/>
      <sz val="9.0"/>
      <color rgb="FF000000"/>
      <name val="Calibri"/>
    </font>
    <font>
      <color theme="1"/>
      <name val="Calibri"/>
    </font>
    <font>
      <b/>
      <sz val="10.0"/>
      <color rgb="FFFFFFFF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000000"/>
      <name val="Calibri"/>
    </font>
    <font>
      <b/>
      <sz val="6.0"/>
      <color theme="0"/>
      <name val="Arial"/>
    </font>
    <font>
      <sz val="11.0"/>
      <color theme="0"/>
      <name val="Calibri"/>
    </font>
    <font>
      <sz val="10.0"/>
      <color rgb="FF000000"/>
      <name val="Courier New"/>
    </font>
    <font>
      <b/>
      <sz val="12.0"/>
      <color rgb="FFFFFFFF"/>
      <name val="Roboto"/>
    </font>
    <font>
      <sz val="12.0"/>
      <color theme="1"/>
      <name val="Roboto"/>
    </font>
    <font>
      <sz val="10.0"/>
      <color theme="1"/>
      <name val="Arial"/>
    </font>
  </fonts>
  <fills count="2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8EAADB"/>
        <bgColor rgb="FF8EAADB"/>
      </patternFill>
    </fill>
    <fill>
      <patternFill patternType="solid">
        <fgColor rgb="FFF4B083"/>
        <bgColor rgb="FFF4B083"/>
      </patternFill>
    </fill>
    <fill>
      <patternFill patternType="solid">
        <fgColor rgb="FFC5E0B3"/>
        <bgColor rgb="FFC5E0B3"/>
      </patternFill>
    </fill>
    <fill>
      <patternFill patternType="solid">
        <fgColor theme="1"/>
        <bgColor theme="1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rgb="FFFF99FF"/>
        <bgColor rgb="FFFF99FF"/>
      </patternFill>
    </fill>
    <fill>
      <patternFill patternType="solid">
        <fgColor rgb="FFAEABAB"/>
        <bgColor rgb="FFAEABAB"/>
      </patternFill>
    </fill>
    <fill>
      <patternFill patternType="solid">
        <fgColor rgb="FF00B050"/>
        <bgColor rgb="FF00B050"/>
      </patternFill>
    </fill>
    <fill>
      <patternFill patternType="solid">
        <fgColor rgb="FF0000FF"/>
        <bgColor rgb="FF0000FF"/>
      </patternFill>
    </fill>
    <fill>
      <patternFill patternType="solid">
        <fgColor rgb="FF339966"/>
        <bgColor rgb="FF339966"/>
      </patternFill>
    </fill>
    <fill>
      <patternFill patternType="solid">
        <fgColor rgb="FF333333"/>
        <bgColor rgb="FF333333"/>
      </patternFill>
    </fill>
    <fill>
      <patternFill patternType="solid">
        <fgColor theme="0"/>
        <bgColor theme="0"/>
      </patternFill>
    </fill>
    <fill>
      <patternFill patternType="solid">
        <fgColor rgb="FF7030A0"/>
        <bgColor rgb="FF7030A0"/>
      </patternFill>
    </fill>
    <fill>
      <patternFill patternType="solid">
        <fgColor rgb="FF2E75B5"/>
        <bgColor rgb="FF2E75B5"/>
      </patternFill>
    </fill>
    <fill>
      <patternFill patternType="solid">
        <fgColor rgb="FF000000"/>
        <bgColor rgb="FF000000"/>
      </patternFill>
    </fill>
    <fill>
      <patternFill patternType="solid">
        <fgColor rgb="FFC00000"/>
        <bgColor rgb="FFC00000"/>
      </patternFill>
    </fill>
    <fill>
      <patternFill patternType="solid">
        <fgColor rgb="FFA5A5A5"/>
        <bgColor rgb="FFA5A5A5"/>
      </patternFill>
    </fill>
  </fills>
  <borders count="8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top/>
      <bottom/>
    </border>
    <border>
      <right style="medium">
        <color rgb="FF000000"/>
      </right>
      <top/>
      <bottom/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bottom/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/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top style="thin">
        <color rgb="FF000000"/>
      </top>
    </border>
    <border>
      <left/>
      <bottom/>
    </border>
    <border>
      <right style="thin">
        <color rgb="FF000000"/>
      </right>
      <bottom/>
    </border>
    <border>
      <left/>
    </border>
    <border>
      <right style="thin">
        <color rgb="FF000000"/>
      </right>
    </border>
    <border>
      <left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</border>
    <border>
      <left/>
      <right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/>
      <right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/>
    </border>
    <border>
      <left/>
      <top/>
    </border>
    <border>
      <top/>
    </border>
    <border>
      <right/>
      <top/>
    </border>
    <border>
      <right/>
    </border>
    <border>
      <right/>
      <bottom/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0" numFmtId="0" xfId="0" applyFont="1"/>
    <xf borderId="4" fillId="3" fontId="3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5" fillId="0" fontId="4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0" fontId="4" numFmtId="0" xfId="0" applyBorder="1" applyFont="1"/>
    <xf borderId="10" fillId="4" fontId="5" numFmtId="0" xfId="0" applyAlignment="1" applyBorder="1" applyFill="1" applyFont="1">
      <alignment horizontal="center" shrinkToFit="0" vertical="center" wrapText="1"/>
    </xf>
    <xf borderId="1" fillId="0" fontId="6" numFmtId="0" xfId="0" applyAlignment="1" applyBorder="1" applyFont="1">
      <alignment horizontal="center" vertical="center"/>
    </xf>
    <xf borderId="11" fillId="4" fontId="7" numFmtId="0" xfId="0" applyAlignment="1" applyBorder="1" applyFont="1">
      <alignment horizontal="right"/>
    </xf>
    <xf borderId="1" fillId="0" fontId="8" numFmtId="0" xfId="0" applyAlignment="1" applyBorder="1" applyFont="1">
      <alignment horizontal="center"/>
    </xf>
    <xf borderId="12" fillId="5" fontId="0" numFmtId="0" xfId="0" applyBorder="1" applyFill="1" applyFont="1"/>
    <xf borderId="13" fillId="0" fontId="2" numFmtId="0" xfId="0" applyBorder="1" applyFont="1"/>
    <xf borderId="1" fillId="0" fontId="8" numFmtId="0" xfId="0" applyAlignment="1" applyBorder="1" applyFont="1">
      <alignment horizontal="center" vertical="center"/>
    </xf>
    <xf borderId="12" fillId="5" fontId="9" numFmtId="0" xfId="0" applyAlignment="1" applyBorder="1" applyFont="1">
      <alignment horizontal="center" vertical="center"/>
    </xf>
    <xf borderId="4" fillId="2" fontId="8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" fillId="0" fontId="8" numFmtId="0" xfId="0" applyAlignment="1" applyBorder="1" applyFont="1">
      <alignment horizontal="center" shrinkToFit="0" vertical="center" wrapText="1"/>
    </xf>
    <xf borderId="11" fillId="4" fontId="7" numFmtId="0" xfId="0" applyAlignment="1" applyBorder="1" applyFont="1">
      <alignment horizontal="center" vertical="center"/>
    </xf>
    <xf borderId="1" fillId="0" fontId="10" numFmtId="0" xfId="0" applyAlignment="1" applyBorder="1" applyFont="1">
      <alignment horizontal="center" shrinkToFit="1" vertical="center" wrapText="0"/>
    </xf>
    <xf borderId="17" fillId="0" fontId="2" numFmtId="0" xfId="0" applyBorder="1" applyFont="1"/>
    <xf borderId="10" fillId="6" fontId="8" numFmtId="0" xfId="0" applyAlignment="1" applyBorder="1" applyFill="1" applyFont="1">
      <alignment horizontal="center" shrinkToFit="0" wrapText="1"/>
    </xf>
    <xf borderId="18" fillId="5" fontId="5" numFmtId="0" xfId="0" applyAlignment="1" applyBorder="1" applyFont="1">
      <alignment horizontal="center" vertical="center"/>
    </xf>
    <xf borderId="10" fillId="0" fontId="10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vertical="center"/>
    </xf>
    <xf borderId="4" fillId="0" fontId="8" numFmtId="0" xfId="0" applyAlignment="1" applyBorder="1" applyFont="1">
      <alignment shrinkToFit="0" wrapText="1"/>
    </xf>
    <xf borderId="5" fillId="0" fontId="8" numFmtId="0" xfId="0" applyAlignment="1" applyBorder="1" applyFont="1">
      <alignment horizontal="center" shrinkToFit="0" wrapText="1"/>
    </xf>
    <xf borderId="19" fillId="0" fontId="8" numFmtId="0" xfId="0" applyAlignment="1" applyBorder="1" applyFont="1">
      <alignment horizontal="left"/>
    </xf>
    <xf borderId="19" fillId="0" fontId="2" numFmtId="0" xfId="0" applyBorder="1" applyFont="1"/>
    <xf borderId="19" fillId="0" fontId="0" numFmtId="0" xfId="0" applyBorder="1" applyFont="1"/>
    <xf borderId="0" fillId="0" fontId="6" numFmtId="0" xfId="0" applyFont="1"/>
    <xf borderId="0" fillId="0" fontId="4" numFmtId="0" xfId="0" applyAlignment="1" applyFont="1">
      <alignment shrinkToFit="0" vertical="center" wrapText="1"/>
    </xf>
    <xf borderId="0" fillId="0" fontId="4" numFmtId="0" xfId="0" applyFont="1"/>
    <xf borderId="14" fillId="0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20" fillId="0" fontId="2" numFmtId="0" xfId="0" applyBorder="1" applyFont="1"/>
    <xf borderId="21" fillId="7" fontId="6" numFmtId="0" xfId="0" applyBorder="1" applyFill="1" applyFont="1"/>
    <xf borderId="22" fillId="7" fontId="6" numFmtId="0" xfId="0" applyAlignment="1" applyBorder="1" applyFont="1">
      <alignment horizontal="center" readingOrder="0" shrinkToFit="0" vertical="center" wrapText="1"/>
    </xf>
    <xf borderId="22" fillId="7" fontId="6" numFmtId="0" xfId="0" applyAlignment="1" applyBorder="1" applyFont="1">
      <alignment horizontal="center" shrinkToFit="0" vertical="center" wrapText="1"/>
    </xf>
    <xf borderId="23" fillId="7" fontId="6" numFmtId="0" xfId="0" applyAlignment="1" applyBorder="1" applyFont="1">
      <alignment horizontal="center"/>
    </xf>
    <xf borderId="24" fillId="0" fontId="2" numFmtId="0" xfId="0" applyBorder="1" applyFont="1"/>
    <xf borderId="22" fillId="7" fontId="6" numFmtId="0" xfId="0" applyAlignment="1" applyBorder="1" applyFont="1">
      <alignment horizontal="center"/>
    </xf>
    <xf borderId="11" fillId="7" fontId="6" numFmtId="0" xfId="0" applyAlignment="1" applyBorder="1" applyFont="1">
      <alignment horizontal="center" shrinkToFit="0" vertical="center" wrapText="1"/>
    </xf>
    <xf borderId="12" fillId="5" fontId="0" numFmtId="0" xfId="0" applyAlignment="1" applyBorder="1" applyFont="1">
      <alignment horizontal="left" shrinkToFit="0" vertical="center" wrapText="1"/>
    </xf>
    <xf borderId="22" fillId="8" fontId="6" numFmtId="0" xfId="0" applyBorder="1" applyFill="1" applyFont="1"/>
    <xf borderId="25" fillId="8" fontId="6" numFmtId="0" xfId="0" applyAlignment="1" applyBorder="1" applyFont="1">
      <alignment horizontal="center" readingOrder="0"/>
    </xf>
    <xf borderId="25" fillId="8" fontId="6" numFmtId="0" xfId="0" applyAlignment="1" applyBorder="1" applyFont="1">
      <alignment horizontal="center"/>
    </xf>
    <xf borderId="26" fillId="8" fontId="6" numFmtId="0" xfId="0" applyAlignment="1" applyBorder="1" applyFont="1">
      <alignment horizontal="center"/>
    </xf>
    <xf borderId="27" fillId="0" fontId="2" numFmtId="0" xfId="0" applyBorder="1" applyFont="1"/>
    <xf borderId="12" fillId="9" fontId="6" numFmtId="0" xfId="0" applyAlignment="1" applyBorder="1" applyFill="1" applyFont="1">
      <alignment horizontal="center"/>
    </xf>
    <xf borderId="12" fillId="9" fontId="6" numFmtId="0" xfId="0" applyAlignment="1" applyBorder="1" applyFont="1">
      <alignment horizontal="center" shrinkToFit="0" vertical="center" wrapText="1"/>
    </xf>
    <xf borderId="25" fillId="8" fontId="6" numFmtId="0" xfId="0" applyBorder="1" applyFont="1"/>
    <xf borderId="22" fillId="8" fontId="6" numFmtId="0" xfId="0" applyAlignment="1" applyBorder="1" applyFont="1">
      <alignment horizontal="center"/>
    </xf>
    <xf borderId="15" fillId="0" fontId="0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center"/>
    </xf>
    <xf borderId="22" fillId="6" fontId="6" numFmtId="0" xfId="0" applyBorder="1" applyFont="1"/>
    <xf borderId="25" fillId="6" fontId="6" numFmtId="0" xfId="0" applyAlignment="1" applyBorder="1" applyFont="1">
      <alignment horizontal="center" shrinkToFit="0" vertical="center" wrapText="1"/>
    </xf>
    <xf borderId="26" fillId="6" fontId="6" numFmtId="0" xfId="0" applyAlignment="1" applyBorder="1" applyFont="1">
      <alignment horizontal="center"/>
    </xf>
    <xf borderId="11" fillId="2" fontId="8" numFmtId="0" xfId="0" applyAlignment="1" applyBorder="1" applyFont="1">
      <alignment horizontal="center" vertical="center"/>
    </xf>
    <xf borderId="28" fillId="2" fontId="8" numFmtId="0" xfId="0" applyAlignment="1" applyBorder="1" applyFont="1">
      <alignment horizontal="center" vertical="center"/>
    </xf>
    <xf borderId="22" fillId="10" fontId="8" numFmtId="0" xfId="0" applyAlignment="1" applyBorder="1" applyFill="1" applyFont="1">
      <alignment horizontal="center" vertical="center"/>
    </xf>
    <xf borderId="22" fillId="11" fontId="8" numFmtId="0" xfId="0" applyAlignment="1" applyBorder="1" applyFill="1" applyFont="1">
      <alignment horizontal="center" vertical="center"/>
    </xf>
    <xf borderId="25" fillId="6" fontId="6" numFmtId="0" xfId="0" applyBorder="1" applyFont="1"/>
    <xf borderId="22" fillId="6" fontId="6" numFmtId="0" xfId="0" applyAlignment="1" applyBorder="1" applyFont="1">
      <alignment horizontal="center" shrinkToFit="0" vertical="center" wrapText="1"/>
    </xf>
    <xf borderId="29" fillId="12" fontId="0" numFmtId="0" xfId="0" applyAlignment="1" applyBorder="1" applyFill="1" applyFont="1">
      <alignment horizontal="center" shrinkToFit="0" vertical="center" wrapText="1"/>
    </xf>
    <xf borderId="21" fillId="10" fontId="8" numFmtId="0" xfId="0" applyBorder="1" applyFont="1"/>
    <xf borderId="0" fillId="0" fontId="11" numFmtId="0" xfId="0" applyAlignment="1" applyFont="1">
      <alignment readingOrder="0"/>
    </xf>
    <xf borderId="4" fillId="0" fontId="0" numFmtId="0" xfId="0" applyBorder="1" applyFont="1"/>
    <xf borderId="6" fillId="0" fontId="0" numFmtId="0" xfId="0" applyBorder="1" applyFont="1"/>
    <xf borderId="30" fillId="6" fontId="6" numFmtId="0" xfId="0" applyAlignment="1" applyBorder="1" applyFont="1">
      <alignment horizontal="center"/>
    </xf>
    <xf borderId="31" fillId="0" fontId="2" numFmtId="0" xfId="0" applyBorder="1" applyFont="1"/>
    <xf borderId="25" fillId="10" fontId="8" numFmtId="0" xfId="0" applyBorder="1" applyFont="1"/>
    <xf borderId="14" fillId="0" fontId="0" numFmtId="0" xfId="0" applyBorder="1" applyFont="1"/>
    <xf borderId="15" fillId="0" fontId="0" numFmtId="0" xfId="0" applyBorder="1" applyFont="1"/>
    <xf borderId="32" fillId="6" fontId="6" numFmtId="0" xfId="0" applyAlignment="1" applyBorder="1" applyFont="1">
      <alignment horizontal="center"/>
    </xf>
    <xf borderId="33" fillId="0" fontId="2" numFmtId="0" xfId="0" applyBorder="1" applyFont="1"/>
    <xf borderId="14" fillId="0" fontId="6" numFmtId="0" xfId="0" applyBorder="1" applyFont="1"/>
    <xf borderId="34" fillId="0" fontId="2" numFmtId="0" xfId="0" applyBorder="1" applyFont="1"/>
    <xf borderId="30" fillId="10" fontId="8" numFmtId="0" xfId="0" applyBorder="1" applyFont="1"/>
    <xf borderId="20" fillId="0" fontId="0" numFmtId="0" xfId="0" applyBorder="1" applyFont="1"/>
    <xf borderId="12" fillId="5" fontId="0" numFmtId="0" xfId="0" applyAlignment="1" applyBorder="1" applyFont="1">
      <alignment shrinkToFit="0" wrapText="1"/>
    </xf>
    <xf borderId="22" fillId="6" fontId="6" numFmtId="0" xfId="0" applyAlignment="1" applyBorder="1" applyFont="1">
      <alignment readingOrder="0"/>
    </xf>
    <xf borderId="35" fillId="7" fontId="6" numFmtId="0" xfId="0" applyAlignment="1" applyBorder="1" applyFont="1">
      <alignment horizontal="center" shrinkToFit="0" vertical="center" wrapText="1"/>
    </xf>
    <xf borderId="36" fillId="8" fontId="6" numFmtId="0" xfId="0" applyAlignment="1" applyBorder="1" applyFont="1">
      <alignment horizontal="center"/>
    </xf>
    <xf borderId="35" fillId="8" fontId="6" numFmtId="0" xfId="0" applyAlignment="1" applyBorder="1" applyFont="1">
      <alignment horizontal="center"/>
    </xf>
    <xf borderId="36" fillId="6" fontId="6" numFmtId="0" xfId="0" applyAlignment="1" applyBorder="1" applyFont="1">
      <alignment horizontal="center" shrinkToFit="0" vertical="center" wrapText="1"/>
    </xf>
    <xf borderId="35" fillId="6" fontId="6" numFmtId="0" xfId="0" applyAlignment="1" applyBorder="1" applyFont="1">
      <alignment horizontal="center" shrinkToFit="0" vertical="center" wrapText="1"/>
    </xf>
    <xf borderId="37" fillId="6" fontId="6" numFmtId="0" xfId="0" applyAlignment="1" applyBorder="1" applyFont="1">
      <alignment horizontal="center"/>
    </xf>
    <xf borderId="38" fillId="9" fontId="6" numFmtId="0" xfId="0" applyAlignment="1" applyBorder="1" applyFont="1">
      <alignment horizontal="center"/>
    </xf>
    <xf borderId="14" fillId="0" fontId="4" numFmtId="0" xfId="0" applyBorder="1" applyFont="1"/>
    <xf borderId="39" fillId="13" fontId="0" numFmtId="0" xfId="0" applyAlignment="1" applyBorder="1" applyFill="1" applyFont="1">
      <alignment horizontal="left"/>
    </xf>
    <xf borderId="40" fillId="13" fontId="0" numFmtId="0" xfId="0" applyAlignment="1" applyBorder="1" applyFont="1">
      <alignment horizontal="left"/>
    </xf>
    <xf borderId="40" fillId="13" fontId="0" numFmtId="0" xfId="0" applyAlignment="1" applyBorder="1" applyFont="1">
      <alignment horizontal="right"/>
    </xf>
    <xf borderId="40" fillId="2" fontId="0" numFmtId="0" xfId="0" applyAlignment="1" applyBorder="1" applyFont="1">
      <alignment horizontal="center"/>
    </xf>
    <xf borderId="40" fillId="13" fontId="0" numFmtId="0" xfId="0" applyBorder="1" applyFont="1"/>
    <xf borderId="41" fillId="13" fontId="0" numFmtId="0" xfId="0" applyAlignment="1" applyBorder="1" applyFont="1">
      <alignment horizontal="center"/>
    </xf>
    <xf borderId="42" fillId="0" fontId="2" numFmtId="0" xfId="0" applyBorder="1" applyFont="1"/>
    <xf borderId="43" fillId="0" fontId="2" numFmtId="0" xfId="0" applyBorder="1" applyFont="1"/>
    <xf borderId="44" fillId="13" fontId="0" numFmtId="0" xfId="0" applyBorder="1" applyFont="1"/>
    <xf borderId="45" fillId="14" fontId="8" numFmtId="0" xfId="0" applyAlignment="1" applyBorder="1" applyFill="1" applyFont="1">
      <alignment horizontal="center" shrinkToFit="0" vertical="center" wrapText="1"/>
    </xf>
    <xf borderId="46" fillId="0" fontId="0" numFmtId="0" xfId="0" applyAlignment="1" applyBorder="1" applyFont="1">
      <alignment horizontal="left"/>
    </xf>
    <xf borderId="47" fillId="0" fontId="0" numFmtId="0" xfId="0" applyAlignment="1" applyBorder="1" applyFont="1">
      <alignment horizontal="left"/>
    </xf>
    <xf borderId="42" fillId="0" fontId="0" numFmtId="0" xfId="0" applyAlignment="1" applyBorder="1" applyFont="1">
      <alignment horizontal="center"/>
    </xf>
    <xf borderId="47" fillId="0" fontId="0" numFmtId="0" xfId="0" applyBorder="1" applyFont="1"/>
    <xf borderId="48" fillId="0" fontId="0" numFmtId="0" xfId="0" applyBorder="1" applyFont="1"/>
    <xf borderId="49" fillId="0" fontId="2" numFmtId="0" xfId="0" applyBorder="1" applyFont="1"/>
    <xf borderId="50" fillId="3" fontId="12" numFmtId="0" xfId="0" applyAlignment="1" applyBorder="1" applyFont="1">
      <alignment horizontal="center"/>
    </xf>
    <xf borderId="50" fillId="15" fontId="12" numFmtId="0" xfId="0" applyAlignment="1" applyBorder="1" applyFill="1" applyFont="1">
      <alignment horizontal="center"/>
    </xf>
    <xf borderId="50" fillId="2" fontId="13" numFmtId="0" xfId="0" applyAlignment="1" applyBorder="1" applyFont="1">
      <alignment horizontal="center"/>
    </xf>
    <xf borderId="50" fillId="16" fontId="12" numFmtId="0" xfId="0" applyAlignment="1" applyBorder="1" applyFill="1" applyFont="1">
      <alignment horizontal="center"/>
    </xf>
    <xf borderId="50" fillId="17" fontId="12" numFmtId="0" xfId="0" applyAlignment="1" applyBorder="1" applyFill="1" applyFont="1">
      <alignment horizontal="center"/>
    </xf>
    <xf borderId="50" fillId="18" fontId="14" numFmtId="0" xfId="0" applyAlignment="1" applyBorder="1" applyFill="1" applyFont="1">
      <alignment horizontal="center"/>
    </xf>
    <xf borderId="51" fillId="18" fontId="14" numFmtId="0" xfId="0" applyAlignment="1" applyBorder="1" applyFont="1">
      <alignment horizontal="center"/>
    </xf>
    <xf borderId="22" fillId="0" fontId="8" numFmtId="0" xfId="0" applyBorder="1" applyFont="1"/>
    <xf borderId="52" fillId="13" fontId="0" numFmtId="0" xfId="0" applyAlignment="1" applyBorder="1" applyFont="1">
      <alignment horizontal="left"/>
    </xf>
    <xf borderId="53" fillId="13" fontId="0" numFmtId="0" xfId="0" applyAlignment="1" applyBorder="1" applyFont="1">
      <alignment horizontal="left"/>
    </xf>
    <xf borderId="44" fillId="13" fontId="0" numFmtId="0" xfId="0" applyAlignment="1" applyBorder="1" applyFont="1">
      <alignment horizontal="right"/>
    </xf>
    <xf borderId="54" fillId="13" fontId="0" numFmtId="0" xfId="0" applyBorder="1" applyFont="1"/>
    <xf borderId="55" fillId="0" fontId="2" numFmtId="0" xfId="0" applyBorder="1" applyFont="1"/>
    <xf borderId="0" fillId="0" fontId="0" numFmtId="0" xfId="0" applyAlignment="1" applyFont="1">
      <alignment horizontal="right"/>
    </xf>
    <xf borderId="53" fillId="3" fontId="12" numFmtId="0" xfId="0" applyAlignment="1" applyBorder="1" applyFont="1">
      <alignment horizontal="center"/>
    </xf>
    <xf borderId="53" fillId="15" fontId="12" numFmtId="0" xfId="0" applyAlignment="1" applyBorder="1" applyFont="1">
      <alignment horizontal="center"/>
    </xf>
    <xf borderId="53" fillId="2" fontId="13" numFmtId="0" xfId="0" applyAlignment="1" applyBorder="1" applyFont="1">
      <alignment horizontal="center"/>
    </xf>
    <xf borderId="53" fillId="16" fontId="12" numFmtId="0" xfId="0" applyAlignment="1" applyBorder="1" applyFont="1">
      <alignment horizontal="center"/>
    </xf>
    <xf borderId="53" fillId="17" fontId="12" numFmtId="0" xfId="0" applyAlignment="1" applyBorder="1" applyFont="1">
      <alignment horizontal="center"/>
    </xf>
    <xf borderId="53" fillId="18" fontId="14" numFmtId="0" xfId="0" applyAlignment="1" applyBorder="1" applyFont="1">
      <alignment horizontal="center"/>
    </xf>
    <xf borderId="39" fillId="13" fontId="0" numFmtId="0" xfId="0" applyBorder="1" applyFont="1"/>
    <xf borderId="53" fillId="13" fontId="0" numFmtId="0" xfId="0" applyBorder="1" applyFont="1"/>
    <xf borderId="56" fillId="7" fontId="0" numFmtId="0" xfId="0" applyAlignment="1" applyBorder="1" applyFont="1">
      <alignment horizontal="center" shrinkToFit="0" vertical="center" wrapText="1"/>
    </xf>
    <xf borderId="0" fillId="0" fontId="12" numFmtId="0" xfId="0" applyAlignment="1" applyFont="1">
      <alignment horizontal="center"/>
    </xf>
    <xf borderId="0" fillId="0" fontId="13" numFmtId="0" xfId="0" applyAlignment="1" applyFont="1">
      <alignment horizontal="center"/>
    </xf>
    <xf borderId="0" fillId="0" fontId="14" numFmtId="0" xfId="0" applyAlignment="1" applyFont="1">
      <alignment horizontal="center"/>
    </xf>
    <xf borderId="47" fillId="0" fontId="0" numFmtId="0" xfId="0" applyAlignment="1" applyBorder="1" applyFont="1">
      <alignment horizontal="center"/>
    </xf>
    <xf borderId="52" fillId="8" fontId="0" numFmtId="0" xfId="0" applyAlignment="1" applyBorder="1" applyFont="1">
      <alignment horizontal="left"/>
    </xf>
    <xf borderId="53" fillId="8" fontId="0" numFmtId="0" xfId="0" applyAlignment="1" applyBorder="1" applyFont="1">
      <alignment horizontal="left"/>
    </xf>
    <xf borderId="53" fillId="8" fontId="0" numFmtId="0" xfId="0" applyAlignment="1" applyBorder="1" applyFont="1">
      <alignment horizontal="right"/>
    </xf>
    <xf borderId="53" fillId="8" fontId="0" numFmtId="0" xfId="0" applyBorder="1" applyFont="1"/>
    <xf borderId="52" fillId="8" fontId="0" numFmtId="0" xfId="0" applyBorder="1" applyFont="1"/>
    <xf borderId="57" fillId="8" fontId="15" numFmtId="0" xfId="0" applyAlignment="1" applyBorder="1" applyFont="1">
      <alignment horizontal="center" shrinkToFit="0" vertical="center" wrapText="1"/>
    </xf>
    <xf borderId="48" fillId="0" fontId="2" numFmtId="0" xfId="0" applyBorder="1" applyFont="1"/>
    <xf borderId="58" fillId="0" fontId="2" numFmtId="0" xfId="0" applyBorder="1" applyFont="1"/>
    <xf borderId="59" fillId="0" fontId="2" numFmtId="0" xfId="0" applyBorder="1" applyFont="1"/>
    <xf borderId="52" fillId="6" fontId="0" numFmtId="0" xfId="0" applyAlignment="1" applyBorder="1" applyFont="1">
      <alignment horizontal="left"/>
    </xf>
    <xf borderId="53" fillId="6" fontId="0" numFmtId="0" xfId="0" applyAlignment="1" applyBorder="1" applyFont="1">
      <alignment horizontal="left"/>
    </xf>
    <xf borderId="53" fillId="9" fontId="0" numFmtId="0" xfId="0" applyAlignment="1" applyBorder="1" applyFont="1">
      <alignment horizontal="right"/>
    </xf>
    <xf borderId="53" fillId="6" fontId="0" numFmtId="0" xfId="0" applyBorder="1" applyFont="1"/>
    <xf borderId="52" fillId="6" fontId="0" numFmtId="0" xfId="0" applyBorder="1" applyFont="1"/>
    <xf borderId="57" fillId="6" fontId="15" numFmtId="0" xfId="0" applyAlignment="1" applyBorder="1" applyFont="1">
      <alignment horizontal="center" shrinkToFit="0" vertical="center" wrapText="1"/>
    </xf>
    <xf borderId="60" fillId="0" fontId="2" numFmtId="0" xfId="0" applyBorder="1" applyFont="1"/>
    <xf borderId="61" fillId="0" fontId="2" numFmtId="0" xfId="0" applyBorder="1" applyFont="1"/>
    <xf borderId="0" fillId="0" fontId="16" numFmtId="0" xfId="0" applyAlignment="1" applyFont="1">
      <alignment shrinkToFit="0" wrapText="1"/>
    </xf>
    <xf borderId="54" fillId="6" fontId="0" numFmtId="0" xfId="0" applyAlignment="1" applyBorder="1" applyFont="1">
      <alignment horizontal="left"/>
    </xf>
    <xf borderId="54" fillId="9" fontId="0" numFmtId="0" xfId="0" applyAlignment="1" applyBorder="1" applyFont="1">
      <alignment horizontal="right"/>
    </xf>
    <xf borderId="54" fillId="6" fontId="0" numFmtId="0" xfId="0" applyBorder="1" applyFont="1"/>
    <xf borderId="39" fillId="6" fontId="0" numFmtId="0" xfId="0" applyBorder="1" applyFont="1"/>
    <xf borderId="62" fillId="0" fontId="2" numFmtId="0" xfId="0" applyBorder="1" applyFont="1"/>
    <xf borderId="63" fillId="0" fontId="2" numFmtId="0" xfId="0" applyBorder="1" applyFont="1"/>
    <xf borderId="12" fillId="13" fontId="0" numFmtId="0" xfId="0" applyAlignment="1" applyBorder="1" applyFont="1">
      <alignment horizontal="left"/>
    </xf>
    <xf borderId="12" fillId="13" fontId="0" numFmtId="0" xfId="0" applyBorder="1" applyFont="1"/>
    <xf borderId="0" fillId="0" fontId="0" numFmtId="0" xfId="0" applyAlignment="1" applyFont="1">
      <alignment horizontal="left"/>
    </xf>
    <xf borderId="64" fillId="19" fontId="17" numFmtId="0" xfId="0" applyAlignment="1" applyBorder="1" applyFill="1" applyFont="1">
      <alignment horizontal="center" shrinkToFit="0" vertical="center" wrapText="1"/>
    </xf>
    <xf borderId="39" fillId="5" fontId="0" numFmtId="0" xfId="0" applyAlignment="1" applyBorder="1" applyFont="1">
      <alignment horizontal="left"/>
    </xf>
    <xf borderId="40" fillId="5" fontId="0" numFmtId="0" xfId="0" applyAlignment="1" applyBorder="1" applyFont="1">
      <alignment horizontal="left"/>
    </xf>
    <xf borderId="40" fillId="5" fontId="0" numFmtId="0" xfId="0" applyBorder="1" applyFont="1"/>
    <xf borderId="44" fillId="5" fontId="0" numFmtId="0" xfId="0" applyBorder="1" applyFont="1"/>
    <xf borderId="65" fillId="0" fontId="2" numFmtId="0" xfId="0" applyBorder="1" applyFont="1"/>
    <xf borderId="54" fillId="8" fontId="0" numFmtId="0" xfId="0" applyAlignment="1" applyBorder="1" applyFont="1">
      <alignment horizontal="right"/>
    </xf>
    <xf borderId="54" fillId="8" fontId="0" numFmtId="0" xfId="0" applyBorder="1" applyFont="1"/>
    <xf borderId="52" fillId="13" fontId="0" numFmtId="0" xfId="0" applyBorder="1" applyFont="1"/>
    <xf borderId="46" fillId="6" fontId="15" numFmtId="0" xfId="0" applyAlignment="1" applyBorder="1" applyFont="1">
      <alignment horizontal="center" shrinkToFit="0" vertical="center" wrapText="1"/>
    </xf>
    <xf borderId="66" fillId="0" fontId="2" numFmtId="0" xfId="0" applyBorder="1" applyFont="1"/>
    <xf borderId="67" fillId="0" fontId="2" numFmtId="0" xfId="0" applyBorder="1" applyFont="1"/>
    <xf borderId="68" fillId="0" fontId="2" numFmtId="0" xfId="0" applyBorder="1" applyFont="1"/>
    <xf borderId="45" fillId="7" fontId="0" numFmtId="0" xfId="0" applyAlignment="1" applyBorder="1" applyFont="1">
      <alignment horizontal="center" shrinkToFit="0" vertical="center" wrapText="1"/>
    </xf>
    <xf borderId="53" fillId="9" fontId="0" numFmtId="2" xfId="0" applyAlignment="1" applyBorder="1" applyFont="1" applyNumberFormat="1">
      <alignment horizontal="right"/>
    </xf>
    <xf borderId="0" fillId="0" fontId="0" numFmtId="2" xfId="0" applyFont="1" applyNumberFormat="1"/>
    <xf borderId="52" fillId="2" fontId="0" numFmtId="0" xfId="0" applyAlignment="1" applyBorder="1" applyFont="1">
      <alignment horizontal="left" vertical="center"/>
    </xf>
    <xf borderId="22" fillId="20" fontId="4" numFmtId="0" xfId="0" applyAlignment="1" applyBorder="1" applyFill="1" applyFont="1">
      <alignment horizontal="center" vertical="center"/>
    </xf>
    <xf borderId="41" fillId="13" fontId="0" numFmtId="0" xfId="0" applyAlignment="1" applyBorder="1" applyFont="1">
      <alignment horizontal="center" shrinkToFit="0" vertical="center" wrapText="1"/>
    </xf>
    <xf borderId="69" fillId="2" fontId="0" numFmtId="2" xfId="0" applyAlignment="1" applyBorder="1" applyFont="1" applyNumberFormat="1">
      <alignment horizontal="center" vertical="center"/>
    </xf>
    <xf borderId="70" fillId="0" fontId="2" numFmtId="0" xfId="0" applyBorder="1" applyFont="1"/>
    <xf borderId="41" fillId="13" fontId="15" numFmtId="0" xfId="0" applyAlignment="1" applyBorder="1" applyFont="1">
      <alignment horizontal="center" shrinkToFit="0" vertical="center" wrapText="1"/>
    </xf>
    <xf borderId="41" fillId="2" fontId="0" numFmtId="2" xfId="0" applyAlignment="1" applyBorder="1" applyFont="1" applyNumberFormat="1">
      <alignment horizontal="center" vertical="center"/>
    </xf>
    <xf borderId="47" fillId="0" fontId="2" numFmtId="0" xfId="0" applyBorder="1" applyFont="1"/>
    <xf borderId="53" fillId="13" fontId="0" numFmtId="0" xfId="0" applyAlignment="1" applyBorder="1" applyFont="1">
      <alignment horizontal="right"/>
    </xf>
    <xf borderId="12" fillId="13" fontId="0" numFmtId="0" xfId="0" applyAlignment="1" applyBorder="1" applyFont="1">
      <alignment horizontal="right"/>
    </xf>
    <xf borderId="71" fillId="13" fontId="0" numFmtId="0" xfId="0" applyBorder="1" applyFont="1"/>
    <xf borderId="53" fillId="9" fontId="0" numFmtId="0" xfId="0" applyBorder="1" applyFont="1"/>
    <xf borderId="46" fillId="2" fontId="15" numFmtId="0" xfId="0" applyAlignment="1" applyBorder="1" applyFont="1">
      <alignment horizontal="center" shrinkToFit="0" vertical="center" wrapText="1"/>
    </xf>
    <xf borderId="54" fillId="9" fontId="0" numFmtId="0" xfId="0" applyBorder="1" applyFont="1"/>
    <xf borderId="41" fillId="13" fontId="0" numFmtId="0" xfId="0" applyAlignment="1" applyBorder="1" applyFont="1">
      <alignment horizontal="center" vertical="center"/>
    </xf>
    <xf borderId="72" fillId="0" fontId="2" numFmtId="0" xfId="0" applyBorder="1" applyFont="1"/>
    <xf borderId="19" fillId="0" fontId="8" numFmtId="0" xfId="0" applyAlignment="1" applyBorder="1" applyFont="1">
      <alignment horizontal="center"/>
    </xf>
    <xf borderId="0" fillId="0" fontId="18" numFmtId="0" xfId="0" applyFont="1"/>
    <xf borderId="0" fillId="0" fontId="0" numFmtId="0" xfId="0" applyAlignment="1" applyFont="1">
      <alignment horizontal="left" shrinkToFit="0" vertical="top" wrapText="1"/>
    </xf>
    <xf borderId="12" fillId="2" fontId="0" numFmtId="0" xfId="0" applyAlignment="1" applyBorder="1" applyFont="1">
      <alignment horizontal="center"/>
    </xf>
    <xf borderId="53" fillId="0" fontId="0" numFmtId="0" xfId="0" applyAlignment="1" applyBorder="1" applyFont="1">
      <alignment horizontal="left"/>
    </xf>
    <xf borderId="69" fillId="0" fontId="0" numFmtId="0" xfId="0" applyAlignment="1" applyBorder="1" applyFont="1">
      <alignment horizontal="center"/>
    </xf>
    <xf borderId="53" fillId="0" fontId="0" numFmtId="0" xfId="0" applyBorder="1" applyFont="1"/>
    <xf borderId="46" fillId="8" fontId="15" numFmtId="0" xfId="0" applyAlignment="1" applyBorder="1" applyFont="1">
      <alignment horizontal="center" shrinkToFit="0" vertical="center" wrapText="1"/>
    </xf>
    <xf borderId="53" fillId="5" fontId="0" numFmtId="0" xfId="0" applyAlignment="1" applyBorder="1" applyFont="1">
      <alignment horizontal="left"/>
    </xf>
    <xf borderId="53" fillId="5" fontId="0" numFmtId="0" xfId="0" applyBorder="1" applyFont="1"/>
    <xf borderId="73" fillId="0" fontId="2" numFmtId="0" xfId="0" applyBorder="1" applyFont="1"/>
    <xf borderId="39" fillId="8" fontId="0" numFmtId="0" xfId="0" applyBorder="1" applyFont="1"/>
    <xf borderId="74" fillId="3" fontId="3" numFmtId="0" xfId="0" applyAlignment="1" applyBorder="1" applyFont="1">
      <alignment horizontal="center" shrinkToFit="0" vertical="center" wrapText="1"/>
    </xf>
    <xf borderId="75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8" fillId="0" fontId="2" numFmtId="0" xfId="0" applyBorder="1" applyFont="1"/>
    <xf borderId="10" fillId="21" fontId="19" numFmtId="0" xfId="0" applyAlignment="1" applyBorder="1" applyFill="1" applyFont="1">
      <alignment horizontal="center" shrinkToFit="0" wrapText="1"/>
    </xf>
    <xf borderId="79" fillId="21" fontId="19" numFmtId="0" xfId="0" applyAlignment="1" applyBorder="1" applyFont="1">
      <alignment horizontal="center" shrinkToFit="0" wrapText="1"/>
    </xf>
    <xf borderId="10" fillId="21" fontId="19" numFmtId="0" xfId="0" applyAlignment="1" applyBorder="1" applyFont="1">
      <alignment horizontal="center" shrinkToFit="0" vertical="center" wrapText="1"/>
    </xf>
    <xf borderId="0" fillId="0" fontId="17" numFmtId="0" xfId="0" applyFont="1"/>
    <xf borderId="80" fillId="0" fontId="2" numFmtId="0" xfId="0" applyBorder="1" applyFont="1"/>
    <xf borderId="0" fillId="0" fontId="17" numFmtId="0" xfId="0" applyAlignment="1" applyFont="1">
      <alignment vertical="center"/>
    </xf>
    <xf borderId="18" fillId="5" fontId="20" numFmtId="0" xfId="0" applyAlignment="1" applyBorder="1" applyFont="1">
      <alignment horizontal="center"/>
    </xf>
    <xf borderId="21" fillId="5" fontId="20" numFmtId="0" xfId="0" applyAlignment="1" applyBorder="1" applyFont="1">
      <alignment horizontal="center"/>
    </xf>
    <xf borderId="81" fillId="5" fontId="20" numFmtId="0" xfId="0" applyAlignment="1" applyBorder="1" applyFont="1">
      <alignment horizontal="center"/>
    </xf>
    <xf borderId="82" fillId="5" fontId="20" numFmtId="0" xfId="0" applyAlignment="1" applyBorder="1" applyFont="1">
      <alignment horizontal="center"/>
    </xf>
    <xf borderId="25" fillId="5" fontId="20" numFmtId="0" xfId="0" applyAlignment="1" applyBorder="1" applyFont="1">
      <alignment horizontal="center"/>
    </xf>
    <xf borderId="36" fillId="5" fontId="20" numFmtId="0" xfId="0" applyAlignment="1" applyBorder="1" applyFont="1">
      <alignment horizontal="center"/>
    </xf>
    <xf borderId="83" fillId="5" fontId="20" numFmtId="0" xfId="0" applyAlignment="1" applyBorder="1" applyFont="1">
      <alignment horizontal="center"/>
    </xf>
    <xf borderId="30" fillId="5" fontId="20" numFmtId="0" xfId="0" applyAlignment="1" applyBorder="1" applyFont="1">
      <alignment horizontal="center"/>
    </xf>
    <xf borderId="25" fillId="5" fontId="20" numFmtId="0" xfId="0" applyAlignment="1" applyBorder="1" applyFont="1">
      <alignment horizontal="center" readingOrder="0"/>
    </xf>
    <xf borderId="53" fillId="0" fontId="13" numFmtId="164" xfId="0" applyAlignment="1" applyBorder="1" applyFont="1" applyNumberFormat="1">
      <alignment horizontal="center" shrinkToFit="0" wrapText="1"/>
    </xf>
    <xf borderId="53" fillId="0" fontId="14" numFmtId="0" xfId="0" applyAlignment="1" applyBorder="1" applyFont="1">
      <alignment horizontal="center"/>
    </xf>
    <xf borderId="0" fillId="0" fontId="21" numFmtId="0" xfId="0" applyFont="1"/>
    <xf borderId="0" fillId="0" fontId="0" numFmtId="0" xfId="0" applyAlignment="1" applyFont="1">
      <alignment horizontal="center"/>
    </xf>
    <xf borderId="84" fillId="22" fontId="6" numFmtId="0" xfId="0" applyAlignment="1" applyBorder="1" applyFill="1" applyFont="1">
      <alignment horizontal="center" shrinkToFit="0" vertical="center" wrapText="1"/>
    </xf>
    <xf borderId="85" fillId="0" fontId="2" numFmtId="0" xfId="0" applyBorder="1" applyFont="1"/>
    <xf borderId="86" fillId="0" fontId="2" numFmtId="0" xfId="0" applyBorder="1" applyFont="1"/>
    <xf borderId="53" fillId="0" fontId="13" numFmtId="164" xfId="0" applyAlignment="1" applyBorder="1" applyFont="1" applyNumberFormat="1">
      <alignment horizontal="center"/>
    </xf>
    <xf borderId="53" fillId="23" fontId="12" numFmtId="0" xfId="0" applyAlignment="1" applyBorder="1" applyFill="1" applyFont="1">
      <alignment horizontal="center"/>
    </xf>
    <xf borderId="0" fillId="0" fontId="8" numFmtId="0" xfId="0" applyFont="1"/>
    <xf borderId="53" fillId="0" fontId="12" numFmtId="0" xfId="0" applyAlignment="1" applyBorder="1" applyFont="1">
      <alignment horizontal="center"/>
    </xf>
    <xf borderId="53" fillId="0" fontId="13" numFmtId="0" xfId="0" applyAlignment="1" applyBorder="1" applyFont="1">
      <alignment horizontal="center"/>
    </xf>
    <xf borderId="53" fillId="23" fontId="21" numFmtId="0" xfId="0" applyAlignment="1" applyBorder="1" applyFont="1">
      <alignment horizontal="center"/>
    </xf>
    <xf borderId="0" fillId="0" fontId="0" numFmtId="164" xfId="0" applyAlignment="1" applyFont="1" applyNumberFormat="1">
      <alignment horizontal="center"/>
    </xf>
    <xf borderId="0" fillId="0" fontId="17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F4B083"/>
          <bgColor rgb="FFF4B083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32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114300</xdr:colOff>
      <xdr:row>10</xdr:row>
      <xdr:rowOff>9525</xdr:rowOff>
    </xdr:from>
    <xdr:ext cx="400050" cy="333375"/>
    <xdr:sp>
      <xdr:nvSpPr>
        <xdr:cNvPr id="3" name="Shape 3"/>
        <xdr:cNvSpPr/>
      </xdr:nvSpPr>
      <xdr:spPr>
        <a:xfrm>
          <a:off x="5150738" y="3618075"/>
          <a:ext cx="390525" cy="323850"/>
        </a:xfrm>
        <a:prstGeom prst="downArrow">
          <a:avLst>
            <a:gd fmla="val 50000" name="adj1"/>
            <a:gd fmla="val 50000" name="adj2"/>
          </a:avLst>
        </a:prstGeom>
        <a:solidFill>
          <a:srgbClr val="C4E0B2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4</a:t>
          </a:r>
          <a:endParaRPr sz="1400"/>
        </a:p>
      </xdr:txBody>
    </xdr:sp>
    <xdr:clientData fLocksWithSheet="0"/>
  </xdr:oneCellAnchor>
  <xdr:oneCellAnchor>
    <xdr:from>
      <xdr:col>13</xdr:col>
      <xdr:colOff>238125</xdr:colOff>
      <xdr:row>9</xdr:row>
      <xdr:rowOff>57150</xdr:rowOff>
    </xdr:from>
    <xdr:ext cx="400050" cy="333375"/>
    <xdr:sp>
      <xdr:nvSpPr>
        <xdr:cNvPr id="4" name="Shape 4"/>
        <xdr:cNvSpPr/>
      </xdr:nvSpPr>
      <xdr:spPr>
        <a:xfrm>
          <a:off x="5150738" y="3618075"/>
          <a:ext cx="390525" cy="323850"/>
        </a:xfrm>
        <a:prstGeom prst="downArrow">
          <a:avLst>
            <a:gd fmla="val 50000" name="adj1"/>
            <a:gd fmla="val 50000" name="adj2"/>
          </a:avLst>
        </a:prstGeom>
        <a:solidFill>
          <a:srgbClr val="9CC2E5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</a:t>
          </a:r>
          <a:endParaRPr sz="1400"/>
        </a:p>
      </xdr:txBody>
    </xdr:sp>
    <xdr:clientData fLocksWithSheet="0"/>
  </xdr:oneCellAnchor>
  <xdr:oneCellAnchor>
    <xdr:from>
      <xdr:col>8</xdr:col>
      <xdr:colOff>981075</xdr:colOff>
      <xdr:row>10</xdr:row>
      <xdr:rowOff>28575</xdr:rowOff>
    </xdr:from>
    <xdr:ext cx="400050" cy="333375"/>
    <xdr:sp>
      <xdr:nvSpPr>
        <xdr:cNvPr id="5" name="Shape 5"/>
        <xdr:cNvSpPr/>
      </xdr:nvSpPr>
      <xdr:spPr>
        <a:xfrm>
          <a:off x="5150738" y="3618075"/>
          <a:ext cx="390525" cy="323850"/>
        </a:xfrm>
        <a:prstGeom prst="downArrow">
          <a:avLst>
            <a:gd fmla="val 50000" name="adj1"/>
            <a:gd fmla="val 50000" name="adj2"/>
          </a:avLst>
        </a:prstGeom>
        <a:solidFill>
          <a:srgbClr val="C55A1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</a:t>
          </a:r>
          <a:endParaRPr sz="1400"/>
        </a:p>
      </xdr:txBody>
    </xdr:sp>
    <xdr:clientData fLocksWithSheet="0"/>
  </xdr:oneCellAnchor>
  <xdr:oneCellAnchor>
    <xdr:from>
      <xdr:col>9</xdr:col>
      <xdr:colOff>295275</xdr:colOff>
      <xdr:row>10</xdr:row>
      <xdr:rowOff>76200</xdr:rowOff>
    </xdr:from>
    <xdr:ext cx="400050" cy="304800"/>
    <xdr:sp>
      <xdr:nvSpPr>
        <xdr:cNvPr id="6" name="Shape 6"/>
        <xdr:cNvSpPr/>
      </xdr:nvSpPr>
      <xdr:spPr>
        <a:xfrm>
          <a:off x="5150738" y="3632363"/>
          <a:ext cx="390525" cy="295275"/>
        </a:xfrm>
        <a:prstGeom prst="downArrow">
          <a:avLst>
            <a:gd fmla="val 50000" name="adj1"/>
            <a:gd fmla="val 50000" name="adj2"/>
          </a:avLst>
        </a:prstGeom>
        <a:solidFill>
          <a:srgbClr val="F9B1DF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3</a:t>
          </a:r>
          <a:endParaRPr sz="1400"/>
        </a:p>
      </xdr:txBody>
    </xdr:sp>
    <xdr:clientData fLocksWithSheet="0"/>
  </xdr:oneCellAnchor>
  <xdr:oneCellAnchor>
    <xdr:from>
      <xdr:col>12</xdr:col>
      <xdr:colOff>495300</xdr:colOff>
      <xdr:row>5</xdr:row>
      <xdr:rowOff>47625</xdr:rowOff>
    </xdr:from>
    <xdr:ext cx="419100" cy="409575"/>
    <xdr:sp>
      <xdr:nvSpPr>
        <xdr:cNvPr id="7" name="Shape 7"/>
        <xdr:cNvSpPr/>
      </xdr:nvSpPr>
      <xdr:spPr>
        <a:xfrm>
          <a:off x="5141213" y="3579975"/>
          <a:ext cx="409575" cy="400050"/>
        </a:xfrm>
        <a:prstGeom prst="leftArrow">
          <a:avLst>
            <a:gd fmla="val 50000" name="adj1"/>
            <a:gd fmla="val 50000" name="adj2"/>
          </a:avLst>
        </a:prstGeom>
        <a:solidFill>
          <a:srgbClr val="FEE599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b="1"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13</xdr:col>
      <xdr:colOff>476250</xdr:colOff>
      <xdr:row>1</xdr:row>
      <xdr:rowOff>19050</xdr:rowOff>
    </xdr:from>
    <xdr:ext cx="1581150" cy="1581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10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21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32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19050</xdr:colOff>
      <xdr:row>0</xdr:row>
      <xdr:rowOff>171450</xdr:rowOff>
    </xdr:from>
    <xdr:ext cx="457200" cy="285750"/>
    <xdr:sp>
      <xdr:nvSpPr>
        <xdr:cNvPr id="8" name="Shape 8"/>
        <xdr:cNvSpPr/>
      </xdr:nvSpPr>
      <xdr:spPr>
        <a:xfrm>
          <a:off x="5122163" y="3641888"/>
          <a:ext cx="447675" cy="2762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6"/>
        </a:solidFill>
        <a:ln cap="flat" cmpd="sng" w="12700">
          <a:solidFill>
            <a:srgbClr val="517E33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12</xdr:col>
      <xdr:colOff>0</xdr:colOff>
      <xdr:row>1</xdr:row>
      <xdr:rowOff>142875</xdr:rowOff>
    </xdr:from>
    <xdr:ext cx="514350" cy="476250"/>
    <xdr:sp>
      <xdr:nvSpPr>
        <xdr:cNvPr id="9" name="Shape 9"/>
        <xdr:cNvSpPr/>
      </xdr:nvSpPr>
      <xdr:spPr>
        <a:xfrm>
          <a:off x="5093588" y="3546638"/>
          <a:ext cx="504825" cy="466725"/>
        </a:xfrm>
        <a:prstGeom prst="leftArrow">
          <a:avLst>
            <a:gd fmla="val 50000" name="adj1"/>
            <a:gd fmla="val 50000" name="adj2"/>
          </a:avLst>
        </a:prstGeom>
        <a:solidFill>
          <a:srgbClr val="F4B08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T1</a:t>
          </a:r>
          <a:endParaRPr sz="1400"/>
        </a:p>
      </xdr:txBody>
    </xdr:sp>
    <xdr:clientData fLocksWithSheet="0"/>
  </xdr:oneCellAnchor>
  <xdr:oneCellAnchor>
    <xdr:from>
      <xdr:col>12</xdr:col>
      <xdr:colOff>0</xdr:colOff>
      <xdr:row>4</xdr:row>
      <xdr:rowOff>0</xdr:rowOff>
    </xdr:from>
    <xdr:ext cx="514350" cy="466725"/>
    <xdr:sp>
      <xdr:nvSpPr>
        <xdr:cNvPr id="10" name="Shape 10"/>
        <xdr:cNvSpPr/>
      </xdr:nvSpPr>
      <xdr:spPr>
        <a:xfrm>
          <a:off x="5093588" y="3551400"/>
          <a:ext cx="504825" cy="457200"/>
        </a:xfrm>
        <a:prstGeom prst="leftArrow">
          <a:avLst>
            <a:gd fmla="val 50000" name="adj1"/>
            <a:gd fmla="val 50000" name="adj2"/>
          </a:avLst>
        </a:prstGeom>
        <a:solidFill>
          <a:srgbClr val="C4E0B2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T2</a:t>
          </a:r>
          <a:endParaRPr sz="1400"/>
        </a:p>
      </xdr:txBody>
    </xdr:sp>
    <xdr:clientData fLocksWithSheet="0"/>
  </xdr:oneCellAnchor>
  <xdr:oneCellAnchor>
    <xdr:from>
      <xdr:col>12</xdr:col>
      <xdr:colOff>0</xdr:colOff>
      <xdr:row>6</xdr:row>
      <xdr:rowOff>142875</xdr:rowOff>
    </xdr:from>
    <xdr:ext cx="504825" cy="476250"/>
    <xdr:sp>
      <xdr:nvSpPr>
        <xdr:cNvPr id="11" name="Shape 11"/>
        <xdr:cNvSpPr/>
      </xdr:nvSpPr>
      <xdr:spPr>
        <a:xfrm>
          <a:off x="5098350" y="3546638"/>
          <a:ext cx="495300" cy="466725"/>
        </a:xfrm>
        <a:prstGeom prst="leftArrow">
          <a:avLst>
            <a:gd fmla="val 50000" name="adj1"/>
            <a:gd fmla="val 50000" name="adj2"/>
          </a:avLst>
        </a:prstGeom>
        <a:solidFill>
          <a:srgbClr val="8DA9DB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T3</a:t>
          </a:r>
          <a:endParaRPr sz="1400"/>
        </a:p>
      </xdr:txBody>
    </xdr:sp>
    <xdr:clientData fLocksWithSheet="0"/>
  </xdr:oneCellAnchor>
  <xdr:oneCellAnchor>
    <xdr:from>
      <xdr:col>14</xdr:col>
      <xdr:colOff>9525</xdr:colOff>
      <xdr:row>13</xdr:row>
      <xdr:rowOff>133350</xdr:rowOff>
    </xdr:from>
    <xdr:ext cx="457200" cy="295275"/>
    <xdr:sp>
      <xdr:nvSpPr>
        <xdr:cNvPr id="12" name="Shape 12"/>
        <xdr:cNvSpPr/>
      </xdr:nvSpPr>
      <xdr:spPr>
        <a:xfrm>
          <a:off x="5122163" y="3637125"/>
          <a:ext cx="447675" cy="285750"/>
        </a:xfrm>
        <a:prstGeom prst="rightArrow">
          <a:avLst>
            <a:gd fmla="val 50000" name="adj1"/>
            <a:gd fmla="val 50000" name="adj2"/>
          </a:avLst>
        </a:prstGeom>
        <a:solidFill>
          <a:srgbClr val="7030A0"/>
        </a:solidFill>
        <a:ln cap="flat" cmpd="sng" w="12700">
          <a:solidFill>
            <a:srgbClr val="517E33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10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21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32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19050</xdr:colOff>
      <xdr:row>0</xdr:row>
      <xdr:rowOff>171450</xdr:rowOff>
    </xdr:from>
    <xdr:ext cx="457200" cy="285750"/>
    <xdr:sp>
      <xdr:nvSpPr>
        <xdr:cNvPr id="8" name="Shape 8"/>
        <xdr:cNvSpPr/>
      </xdr:nvSpPr>
      <xdr:spPr>
        <a:xfrm>
          <a:off x="5122163" y="3641888"/>
          <a:ext cx="447675" cy="276225"/>
        </a:xfrm>
        <a:prstGeom prst="rightArrow">
          <a:avLst>
            <a:gd fmla="val 50000" name="adj1"/>
            <a:gd fmla="val 50000" name="adj2"/>
          </a:avLst>
        </a:prstGeom>
        <a:solidFill>
          <a:schemeClr val="accent6"/>
        </a:solidFill>
        <a:ln cap="flat" cmpd="sng" w="12700">
          <a:solidFill>
            <a:srgbClr val="517E33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12</xdr:col>
      <xdr:colOff>0</xdr:colOff>
      <xdr:row>1</xdr:row>
      <xdr:rowOff>142875</xdr:rowOff>
    </xdr:from>
    <xdr:ext cx="514350" cy="466725"/>
    <xdr:sp>
      <xdr:nvSpPr>
        <xdr:cNvPr id="13" name="Shape 13"/>
        <xdr:cNvSpPr/>
      </xdr:nvSpPr>
      <xdr:spPr>
        <a:xfrm>
          <a:off x="5093588" y="3551400"/>
          <a:ext cx="504825" cy="457200"/>
        </a:xfrm>
        <a:prstGeom prst="leftArrow">
          <a:avLst>
            <a:gd fmla="val 50000" name="adj1"/>
            <a:gd fmla="val 50000" name="adj2"/>
          </a:avLst>
        </a:prstGeom>
        <a:solidFill>
          <a:srgbClr val="F4B08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T1</a:t>
          </a:r>
          <a:endParaRPr sz="1400"/>
        </a:p>
      </xdr:txBody>
    </xdr:sp>
    <xdr:clientData fLocksWithSheet="0"/>
  </xdr:oneCellAnchor>
  <xdr:oneCellAnchor>
    <xdr:from>
      <xdr:col>12</xdr:col>
      <xdr:colOff>0</xdr:colOff>
      <xdr:row>4</xdr:row>
      <xdr:rowOff>0</xdr:rowOff>
    </xdr:from>
    <xdr:ext cx="514350" cy="466725"/>
    <xdr:sp>
      <xdr:nvSpPr>
        <xdr:cNvPr id="14" name="Shape 14"/>
        <xdr:cNvSpPr/>
      </xdr:nvSpPr>
      <xdr:spPr>
        <a:xfrm>
          <a:off x="5093588" y="3551400"/>
          <a:ext cx="504825" cy="457200"/>
        </a:xfrm>
        <a:prstGeom prst="leftArrow">
          <a:avLst>
            <a:gd fmla="val 50000" name="adj1"/>
            <a:gd fmla="val 50000" name="adj2"/>
          </a:avLst>
        </a:prstGeom>
        <a:solidFill>
          <a:srgbClr val="C4E0B2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T2</a:t>
          </a:r>
          <a:endParaRPr sz="1400"/>
        </a:p>
      </xdr:txBody>
    </xdr:sp>
    <xdr:clientData fLocksWithSheet="0"/>
  </xdr:oneCellAnchor>
  <xdr:oneCellAnchor>
    <xdr:from>
      <xdr:col>12</xdr:col>
      <xdr:colOff>0</xdr:colOff>
      <xdr:row>6</xdr:row>
      <xdr:rowOff>142875</xdr:rowOff>
    </xdr:from>
    <xdr:ext cx="504825" cy="676275"/>
    <xdr:sp>
      <xdr:nvSpPr>
        <xdr:cNvPr id="15" name="Shape 15"/>
        <xdr:cNvSpPr/>
      </xdr:nvSpPr>
      <xdr:spPr>
        <a:xfrm>
          <a:off x="5098350" y="3446625"/>
          <a:ext cx="495300" cy="666750"/>
        </a:xfrm>
        <a:prstGeom prst="leftArrow">
          <a:avLst>
            <a:gd fmla="val 50000" name="adj1"/>
            <a:gd fmla="val 50000" name="adj2"/>
          </a:avLst>
        </a:prstGeom>
        <a:solidFill>
          <a:srgbClr val="8DA9DB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T3</a:t>
          </a:r>
          <a:endParaRPr sz="1400"/>
        </a:p>
      </xdr:txBody>
    </xdr:sp>
    <xdr:clientData fLocksWithSheet="0"/>
  </xdr:oneCellAnchor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19050</xdr:colOff>
      <xdr:row>9</xdr:row>
      <xdr:rowOff>142875</xdr:rowOff>
    </xdr:from>
    <xdr:ext cx="409575" cy="485775"/>
    <xdr:sp>
      <xdr:nvSpPr>
        <xdr:cNvPr id="17" name="Shape 17"/>
        <xdr:cNvSpPr/>
      </xdr:nvSpPr>
      <xdr:spPr>
        <a:xfrm>
          <a:off x="5145975" y="3541875"/>
          <a:ext cx="400050" cy="476250"/>
        </a:xfrm>
        <a:prstGeom prst="lef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0</xdr:col>
      <xdr:colOff>1628775</xdr:colOff>
      <xdr:row>10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21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32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1628775</xdr:colOff>
      <xdr:row>43</xdr:row>
      <xdr:rowOff>123825</xdr:rowOff>
    </xdr:from>
    <xdr:ext cx="466725" cy="161925"/>
    <xdr:sp>
      <xdr:nvSpPr>
        <xdr:cNvPr id="16" name="Shape 16"/>
        <xdr:cNvSpPr/>
      </xdr:nvSpPr>
      <xdr:spPr>
        <a:xfrm>
          <a:off x="5117400" y="3703800"/>
          <a:ext cx="457200" cy="15240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31538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www.bibliotecaderutinas.com/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14.86"/>
    <col customWidth="1" min="3" max="6" width="7.57"/>
    <col customWidth="1" min="7" max="7" width="27.43"/>
    <col customWidth="1" min="8" max="8" width="7.57"/>
    <col customWidth="1" min="9" max="9" width="27.43"/>
    <col customWidth="1" min="10" max="10" width="15.14"/>
    <col customWidth="1" min="11" max="11" width="12.29"/>
    <col customWidth="1" min="12" max="12" width="11.14"/>
    <col customWidth="1" min="13" max="13" width="7.86"/>
    <col customWidth="1" min="14" max="16" width="12.71"/>
    <col customWidth="1" min="17" max="17" width="45.29"/>
    <col customWidth="1" min="18" max="20" width="15.14"/>
    <col customWidth="1" min="21" max="24" width="17.29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S1" s="4"/>
      <c r="T1" s="4"/>
      <c r="U1" s="4"/>
      <c r="V1" s="4"/>
      <c r="W1" s="4"/>
      <c r="X1" s="4"/>
    </row>
    <row r="2" ht="15.0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6"/>
      <c r="P2" s="6"/>
      <c r="S2" s="4"/>
      <c r="T2" s="4"/>
      <c r="U2" s="4"/>
      <c r="V2" s="4"/>
      <c r="W2" s="4"/>
      <c r="X2" s="4"/>
    </row>
    <row r="3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S3" s="4"/>
      <c r="T3" s="4"/>
      <c r="U3" s="4"/>
      <c r="V3" s="4"/>
      <c r="W3" s="4"/>
      <c r="X3" s="4"/>
    </row>
    <row r="4" ht="15.75" customHeight="1">
      <c r="H4" s="12"/>
      <c r="I4" s="13" t="s">
        <v>2</v>
      </c>
      <c r="J4" s="14" t="s">
        <v>3</v>
      </c>
      <c r="K4" s="15" t="s">
        <v>4</v>
      </c>
      <c r="L4" s="16" t="s">
        <v>5</v>
      </c>
      <c r="M4" s="3"/>
      <c r="S4" s="4"/>
      <c r="T4" s="4"/>
      <c r="U4" s="4"/>
      <c r="V4" s="4"/>
      <c r="W4" s="4"/>
      <c r="X4" s="4"/>
      <c r="Y4" s="4"/>
      <c r="Z4" s="4"/>
    </row>
    <row r="5" ht="15.0" customHeight="1">
      <c r="H5" s="17"/>
      <c r="I5" s="18"/>
      <c r="J5" s="19" t="s">
        <v>6</v>
      </c>
      <c r="K5" s="15">
        <v>4.0</v>
      </c>
      <c r="L5" s="16" t="s">
        <v>5</v>
      </c>
      <c r="M5" s="3"/>
      <c r="S5" s="4"/>
      <c r="T5" s="4"/>
      <c r="U5" s="4"/>
      <c r="V5" s="4"/>
      <c r="W5" s="4"/>
      <c r="X5" s="4"/>
    </row>
    <row r="6" ht="15.75" customHeight="1">
      <c r="H6" s="20"/>
      <c r="I6" s="18"/>
      <c r="J6" s="19" t="s">
        <v>7</v>
      </c>
      <c r="K6" s="15" t="s">
        <v>8</v>
      </c>
      <c r="L6" s="16" t="s">
        <v>5</v>
      </c>
      <c r="M6" s="3"/>
      <c r="S6" s="4"/>
      <c r="T6" s="4"/>
      <c r="U6" s="4"/>
      <c r="V6" s="4"/>
      <c r="W6" s="4"/>
      <c r="X6" s="4"/>
    </row>
    <row r="7" ht="15.75" customHeight="1">
      <c r="B7" s="21" t="s">
        <v>9</v>
      </c>
      <c r="C7" s="6"/>
      <c r="D7" s="6"/>
      <c r="E7" s="6"/>
      <c r="F7" s="7"/>
      <c r="H7" s="20"/>
      <c r="I7" s="18"/>
      <c r="J7" s="19" t="s">
        <v>10</v>
      </c>
      <c r="K7" s="15" t="s">
        <v>11</v>
      </c>
      <c r="L7" s="16" t="s">
        <v>5</v>
      </c>
      <c r="M7" s="3"/>
      <c r="S7" s="4"/>
      <c r="T7" s="4"/>
      <c r="U7" s="4"/>
      <c r="V7" s="4"/>
      <c r="W7" s="4"/>
      <c r="X7" s="4"/>
    </row>
    <row r="8" ht="15.75" customHeight="1">
      <c r="B8" s="22"/>
      <c r="F8" s="23"/>
      <c r="H8" s="20"/>
      <c r="I8" s="18"/>
      <c r="J8" s="19" t="s">
        <v>12</v>
      </c>
      <c r="K8" s="15" t="s">
        <v>13</v>
      </c>
      <c r="L8" s="16" t="s">
        <v>5</v>
      </c>
      <c r="M8" s="3"/>
      <c r="S8" s="4"/>
      <c r="T8" s="4"/>
      <c r="U8" s="4"/>
      <c r="V8" s="4"/>
      <c r="W8" s="4"/>
      <c r="X8" s="4"/>
      <c r="Y8" s="4"/>
      <c r="Z8" s="4"/>
    </row>
    <row r="9" ht="53.25" customHeight="1">
      <c r="B9" s="22"/>
      <c r="F9" s="23"/>
      <c r="H9" s="20"/>
      <c r="I9" s="24"/>
      <c r="J9" s="25" t="s">
        <v>14</v>
      </c>
      <c r="K9" s="26" t="s">
        <v>15</v>
      </c>
      <c r="L9" s="27" t="str">
        <f>IF($K$9="Default","Progress same amount each session (Column N)","Progress Based upon AMRAP Reps 
(Columns N-P)")</f>
        <v>Progress same amount each session (Column N)</v>
      </c>
      <c r="M9" s="3"/>
      <c r="N9" s="28"/>
      <c r="O9" s="28"/>
      <c r="P9" s="28"/>
    </row>
    <row r="10" ht="15.75" customHeight="1">
      <c r="B10" s="22"/>
      <c r="F10" s="23"/>
      <c r="G10" s="29" t="s">
        <v>16</v>
      </c>
      <c r="H10" s="20"/>
      <c r="I10" s="30"/>
      <c r="J10" s="31" t="str">
        <f>IF($K$6="Kg or Lbs","Please Select Kg or Lbs Above",IF($K$6="Kg","Starting Weight in Kg","Starting Weight in Lbs"))</f>
        <v>Starting Weight in Kg</v>
      </c>
      <c r="K10" s="32" t="s">
        <v>17</v>
      </c>
      <c r="L10" s="6"/>
      <c r="M10" s="6"/>
      <c r="N10" s="33"/>
      <c r="O10" s="34" t="str">
        <f>IF($K$9="Modified","Increment by AMRAP Rep Count (T1 Only)","")</f>
        <v/>
      </c>
      <c r="P10" s="6"/>
      <c r="T10" s="4"/>
      <c r="U10" s="4"/>
    </row>
    <row r="11" ht="15.75" customHeight="1">
      <c r="B11" s="22"/>
      <c r="F11" s="23"/>
      <c r="G11" s="18"/>
      <c r="H11" s="20"/>
      <c r="I11" s="35" t="s">
        <v>18</v>
      </c>
      <c r="J11" s="24"/>
      <c r="K11" s="36"/>
      <c r="L11" s="28"/>
      <c r="M11" s="28"/>
      <c r="N11" s="37"/>
      <c r="O11" s="28"/>
      <c r="P11" s="28"/>
      <c r="T11" s="4"/>
      <c r="U11" s="4"/>
    </row>
    <row r="12" ht="15.75" customHeight="1">
      <c r="B12" s="22"/>
      <c r="F12" s="23"/>
      <c r="G12" s="18"/>
      <c r="H12" s="20"/>
      <c r="I12" s="38" t="s">
        <v>19</v>
      </c>
      <c r="J12" s="39"/>
      <c r="K12" s="38"/>
      <c r="L12" s="40"/>
      <c r="M12" s="40"/>
      <c r="N12" s="41" t="str">
        <f>IF($K$9="Default","Increment",(IF($K$13="Modified","5-6 Reps","3-4 Reps")))</f>
        <v>Increment</v>
      </c>
      <c r="O12" s="42" t="str">
        <f>IF($K$9="Default","",(IF($K$13="Modified","7-8 Reps","5-7 Reps")))</f>
        <v/>
      </c>
      <c r="P12" s="42" t="str">
        <f>IF($K$9="Default","",(IF($K$13="Modified","9-10 Reps","8-10 Reps")))</f>
        <v/>
      </c>
      <c r="S12" s="4"/>
      <c r="T12" s="4"/>
      <c r="U12" s="4"/>
    </row>
    <row r="13" ht="15.75" customHeight="1">
      <c r="B13" s="36"/>
      <c r="C13" s="28"/>
      <c r="D13" s="28"/>
      <c r="E13" s="28"/>
      <c r="F13" s="43"/>
      <c r="G13" s="24"/>
      <c r="H13" s="17"/>
      <c r="I13" s="44" t="s">
        <v>20</v>
      </c>
      <c r="J13" s="45">
        <v>68.0</v>
      </c>
      <c r="K13" s="46" t="s">
        <v>15</v>
      </c>
      <c r="L13" s="47" t="str">
        <f>IF($K$13="Default","5x3+ &gt; 6x2+ &gt; 10x1+","3x5+ &gt; 4x3+ &gt; 5x2+")</f>
        <v>5x3+ &gt; 6x2+ &gt; 10x1+</v>
      </c>
      <c r="M13" s="48"/>
      <c r="N13" s="46">
        <v>5.0</v>
      </c>
      <c r="O13" s="49"/>
      <c r="P13" s="50"/>
      <c r="S13" s="4"/>
      <c r="T13" s="4"/>
      <c r="U13" s="4"/>
    </row>
    <row r="14" ht="15.0" customHeight="1">
      <c r="H14" s="51"/>
      <c r="I14" s="52" t="s">
        <v>21</v>
      </c>
      <c r="J14" s="53">
        <v>68.0</v>
      </c>
      <c r="K14" s="54" t="s">
        <v>15</v>
      </c>
      <c r="L14" s="55" t="str">
        <f>IF($K$14="Default","3x10 &gt; 3x8 &gt; 3x6","4x8 &gt; 4x6 &gt; 4x4")</f>
        <v>3x10 &gt; 3x8 &gt; 3x6</v>
      </c>
      <c r="M14" s="56"/>
      <c r="N14" s="54">
        <v>2.5</v>
      </c>
      <c r="O14" s="57"/>
      <c r="P14" s="58"/>
      <c r="S14" s="4"/>
      <c r="T14" s="4"/>
      <c r="U14" s="4"/>
    </row>
    <row r="15">
      <c r="H15" s="51"/>
      <c r="I15" s="59" t="s">
        <v>22</v>
      </c>
      <c r="J15" s="60"/>
      <c r="K15" s="60" t="s">
        <v>23</v>
      </c>
      <c r="L15" s="55" t="str">
        <f>IF($K$15="Default","3x10 &gt; 3x8 &gt; 3x6","4x8 &gt; 4x6 &gt; 4x4")</f>
        <v>4x8 &gt; 4x6 &gt; 4x4</v>
      </c>
      <c r="M15" s="56"/>
      <c r="N15" s="60">
        <v>2.5</v>
      </c>
      <c r="O15" s="57"/>
      <c r="P15" s="58"/>
      <c r="S15" s="4"/>
      <c r="T15" s="4"/>
      <c r="U15" s="4"/>
    </row>
    <row r="16" ht="21.0" customHeight="1">
      <c r="A16" s="61" t="s">
        <v>24</v>
      </c>
      <c r="B16" s="62" t="s">
        <v>25</v>
      </c>
      <c r="C16" s="2"/>
      <c r="D16" s="2"/>
      <c r="E16" s="2"/>
      <c r="F16" s="3"/>
      <c r="H16" s="51"/>
      <c r="I16" s="63" t="s">
        <v>26</v>
      </c>
      <c r="J16" s="64">
        <v>30.0</v>
      </c>
      <c r="K16" s="64" t="s">
        <v>15</v>
      </c>
      <c r="L16" s="65" t="str">
        <f>IF($K$16="Default","3x15+ &gt; 25 Prog","4x12+ &gt; 18 Prog")</f>
        <v>3x15+ &gt; 25 Prog</v>
      </c>
      <c r="M16" s="56"/>
      <c r="N16" s="64">
        <v>5.0</v>
      </c>
      <c r="O16" s="57"/>
      <c r="P16" s="58"/>
      <c r="S16" s="4"/>
      <c r="T16" s="4"/>
      <c r="U16" s="4"/>
    </row>
    <row r="17" ht="21.0" customHeight="1">
      <c r="A17" s="23"/>
      <c r="B17" s="66" t="s">
        <v>27</v>
      </c>
      <c r="C17" s="67" t="s">
        <v>28</v>
      </c>
      <c r="D17" s="67" t="s">
        <v>29</v>
      </c>
      <c r="E17" s="68" t="s">
        <v>30</v>
      </c>
      <c r="F17" s="69" t="s">
        <v>31</v>
      </c>
      <c r="H17" s="51"/>
      <c r="I17" s="70" t="s">
        <v>32</v>
      </c>
      <c r="J17" s="71"/>
      <c r="K17" s="71" t="s">
        <v>23</v>
      </c>
      <c r="L17" s="65" t="str">
        <f>IF($K$17="Default","3x15+ &gt; 25 Prog","4x12+ &gt; 18 Prog")</f>
        <v>4x12+ &gt; 18 Prog</v>
      </c>
      <c r="M17" s="56"/>
      <c r="N17" s="71"/>
      <c r="O17" s="57"/>
      <c r="P17" s="58"/>
      <c r="S17" s="4"/>
      <c r="T17" s="4"/>
      <c r="U17" s="4"/>
    </row>
    <row r="18" ht="15.0" customHeight="1">
      <c r="A18" s="72" t="s">
        <v>33</v>
      </c>
      <c r="B18" s="73" t="s">
        <v>34</v>
      </c>
      <c r="C18" s="74">
        <v>80.0</v>
      </c>
      <c r="D18" s="74">
        <v>60.0</v>
      </c>
      <c r="E18" s="75">
        <f t="shared" ref="E18:F18" si="1">C18*0.85</f>
        <v>68</v>
      </c>
      <c r="F18" s="76">
        <f t="shared" si="1"/>
        <v>51</v>
      </c>
      <c r="H18" s="51"/>
      <c r="I18" s="63" t="s">
        <v>35</v>
      </c>
      <c r="J18" s="77"/>
      <c r="K18" s="71" t="s">
        <v>15</v>
      </c>
      <c r="L18" s="65" t="str">
        <f>IF($K$18="Default","3x15+ &gt; 25 Prog","4x12+ &gt; 18 Prog")</f>
        <v>3x15+ &gt; 25 Prog</v>
      </c>
      <c r="M18" s="56"/>
      <c r="N18" s="77"/>
      <c r="O18" s="57"/>
      <c r="P18" s="57"/>
      <c r="S18" s="4"/>
      <c r="T18" s="4"/>
      <c r="U18" s="4"/>
    </row>
    <row r="19" ht="15.0" customHeight="1">
      <c r="A19" s="78"/>
      <c r="B19" s="79" t="s">
        <v>36</v>
      </c>
      <c r="C19" s="74">
        <v>80.0</v>
      </c>
      <c r="D19" s="74">
        <v>60.0</v>
      </c>
      <c r="E19" s="80">
        <f t="shared" ref="E19:F19" si="2">C19*0.85</f>
        <v>68</v>
      </c>
      <c r="F19" s="81">
        <f t="shared" si="2"/>
        <v>51</v>
      </c>
      <c r="H19" s="51"/>
      <c r="I19" s="63" t="s">
        <v>37</v>
      </c>
      <c r="J19" s="77"/>
      <c r="K19" s="71" t="s">
        <v>23</v>
      </c>
      <c r="L19" s="82" t="str">
        <f>IF($K$19="Default","3x15+ &gt; 25 Prog","4x12+ &gt; 18 Prog")</f>
        <v>4x12+ &gt; 18 Prog</v>
      </c>
      <c r="M19" s="83"/>
      <c r="N19" s="77"/>
      <c r="O19" s="57"/>
      <c r="P19" s="57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78"/>
      <c r="B20" s="79" t="s">
        <v>38</v>
      </c>
      <c r="C20" s="74">
        <v>80.0</v>
      </c>
      <c r="D20" s="74">
        <v>60.0</v>
      </c>
      <c r="E20" s="80">
        <f t="shared" ref="E20:F20" si="3">C20*0.85</f>
        <v>68</v>
      </c>
      <c r="F20" s="81">
        <f t="shared" si="3"/>
        <v>51</v>
      </c>
      <c r="H20" s="51"/>
      <c r="I20" s="84" t="s">
        <v>39</v>
      </c>
      <c r="J20" s="40"/>
      <c r="K20" s="40"/>
      <c r="L20" s="40"/>
      <c r="M20" s="40"/>
      <c r="N20" s="41" t="str">
        <f>IF($K$9="Default","Increment",(IF($K$21="Modified","5-6 Reps","3-4 Reps")))</f>
        <v>Increment</v>
      </c>
      <c r="O20" s="42" t="str">
        <f>IF($K$9="Default","",(IF($K$21="Modified","7-8 Reps","5-7 Reps")))</f>
        <v/>
      </c>
      <c r="P20" s="42" t="str">
        <f>IF($K$9="Default","",(IF($K$21="Modified","9-10 Reps","8-10 Reps")))</f>
        <v/>
      </c>
      <c r="S20" s="4"/>
      <c r="T20" s="4"/>
      <c r="U20" s="4"/>
    </row>
    <row r="21" ht="15.0" customHeight="1">
      <c r="A21" s="85"/>
      <c r="B21" s="86" t="s">
        <v>40</v>
      </c>
      <c r="C21" s="74">
        <v>80.0</v>
      </c>
      <c r="D21" s="74">
        <v>60.0</v>
      </c>
      <c r="E21" s="37">
        <f t="shared" ref="E21:F21" si="4">C21*0.85</f>
        <v>68</v>
      </c>
      <c r="F21" s="87">
        <f t="shared" si="4"/>
        <v>51</v>
      </c>
      <c r="H21" s="51"/>
      <c r="I21" s="44" t="s">
        <v>41</v>
      </c>
      <c r="J21" s="45">
        <v>68.0</v>
      </c>
      <c r="K21" s="46" t="s">
        <v>15</v>
      </c>
      <c r="L21" s="47" t="str">
        <f>IF($K$21="Default","5x3+ &gt; 6x2+ &gt; 10x1+","3x5+ &gt; 4x3+ &gt; 5x2+")</f>
        <v>5x3+ &gt; 6x2+ &gt; 10x1+</v>
      </c>
      <c r="M21" s="48"/>
      <c r="N21" s="46">
        <v>5.0</v>
      </c>
      <c r="O21" s="49"/>
      <c r="P21" s="50"/>
      <c r="S21" s="4"/>
      <c r="T21" s="4"/>
      <c r="U21" s="4"/>
    </row>
    <row r="22" ht="15.0" customHeight="1">
      <c r="H22" s="51"/>
      <c r="I22" s="52" t="s">
        <v>42</v>
      </c>
      <c r="J22" s="53">
        <v>68.0</v>
      </c>
      <c r="K22" s="54" t="s">
        <v>15</v>
      </c>
      <c r="L22" s="55" t="str">
        <f>IF($K$22="Default","3x10 &gt; 3x8 &gt; 3x6","4x8 &gt; 4x6 &gt; 4x4")</f>
        <v>3x10 &gt; 3x8 &gt; 3x6</v>
      </c>
      <c r="M22" s="56"/>
      <c r="N22" s="54">
        <v>10.0</v>
      </c>
      <c r="O22" s="57"/>
      <c r="P22" s="58"/>
      <c r="S22" s="4"/>
      <c r="T22" s="4"/>
      <c r="U22" s="4"/>
    </row>
    <row r="23" ht="15.75" customHeight="1">
      <c r="H23" s="51"/>
      <c r="I23" s="59" t="s">
        <v>22</v>
      </c>
      <c r="J23" s="60"/>
      <c r="K23" s="60" t="s">
        <v>23</v>
      </c>
      <c r="L23" s="55" t="str">
        <f>IF($K$23="Default","3x10 &gt; 3x8 &gt; 3x6","4x8 &gt; 4x6 &gt; 4x4")</f>
        <v>4x8 &gt; 4x6 &gt; 4x4</v>
      </c>
      <c r="M23" s="56"/>
      <c r="N23" s="60"/>
      <c r="O23" s="57"/>
      <c r="P23" s="58"/>
      <c r="S23" s="4"/>
      <c r="T23" s="4"/>
      <c r="U23" s="4"/>
    </row>
    <row r="24" ht="14.25" customHeight="1">
      <c r="H24" s="51"/>
      <c r="I24" s="63" t="s">
        <v>43</v>
      </c>
      <c r="J24" s="64">
        <v>20.0</v>
      </c>
      <c r="K24" s="64" t="s">
        <v>15</v>
      </c>
      <c r="L24" s="65" t="str">
        <f>IF($K$24="Default","3x15+ &gt; 25 Prog","4x12+ &gt; 18 Prog")</f>
        <v>3x15+ &gt; 25 Prog</v>
      </c>
      <c r="M24" s="56"/>
      <c r="N24" s="64">
        <v>5.0</v>
      </c>
      <c r="O24" s="57"/>
      <c r="P24" s="58"/>
      <c r="S24" s="4"/>
      <c r="T24" s="4"/>
      <c r="U24" s="4"/>
      <c r="V24" s="4"/>
      <c r="W24" s="4"/>
      <c r="X24" s="4"/>
    </row>
    <row r="25" ht="15.0" customHeight="1">
      <c r="H25" s="88"/>
      <c r="I25" s="70" t="s">
        <v>44</v>
      </c>
      <c r="J25" s="71"/>
      <c r="K25" s="71" t="s">
        <v>23</v>
      </c>
      <c r="L25" s="65" t="str">
        <f>IF($K$25="Default","3x15+ &gt; 25 Prog","4x12+ &gt; 18 Prog")</f>
        <v>4x12+ &gt; 18 Prog</v>
      </c>
      <c r="M25" s="56"/>
      <c r="N25" s="71"/>
      <c r="O25" s="57"/>
      <c r="P25" s="58"/>
      <c r="S25" s="4"/>
      <c r="T25" s="4"/>
      <c r="U25" s="4"/>
      <c r="V25" s="4"/>
      <c r="W25" s="4"/>
      <c r="X25" s="4"/>
    </row>
    <row r="26" ht="15.0" customHeight="1">
      <c r="H26" s="88"/>
      <c r="I26" s="63" t="s">
        <v>45</v>
      </c>
      <c r="J26" s="77"/>
      <c r="K26" s="71" t="s">
        <v>15</v>
      </c>
      <c r="L26" s="65" t="str">
        <f>IF($K$26="Default","3x15+ &gt; 25 Prog","4x12+ &gt; 18 Prog")</f>
        <v>3x15+ &gt; 25 Prog</v>
      </c>
      <c r="M26" s="56"/>
      <c r="N26" s="77"/>
      <c r="O26" s="57"/>
      <c r="P26" s="57"/>
      <c r="S26" s="4"/>
      <c r="T26" s="4"/>
      <c r="U26" s="4"/>
      <c r="V26" s="4"/>
      <c r="W26" s="4"/>
      <c r="X26" s="4"/>
    </row>
    <row r="27" ht="15.0" customHeight="1">
      <c r="H27" s="88"/>
      <c r="I27" s="63" t="s">
        <v>46</v>
      </c>
      <c r="J27" s="77"/>
      <c r="K27" s="71" t="s">
        <v>23</v>
      </c>
      <c r="L27" s="82" t="str">
        <f>IF($K$27="Default","3x15+ &gt; 25 Prog","4x12+ &gt; 18 Prog")</f>
        <v>4x12+ &gt; 18 Prog</v>
      </c>
      <c r="M27" s="83"/>
      <c r="N27" s="77"/>
      <c r="O27" s="57"/>
      <c r="P27" s="57"/>
      <c r="S27" s="4"/>
      <c r="T27" s="4"/>
      <c r="U27" s="4"/>
      <c r="V27" s="4"/>
      <c r="W27" s="4"/>
      <c r="X27" s="4"/>
      <c r="Y27" s="4"/>
      <c r="Z27" s="4"/>
    </row>
    <row r="28" ht="15.75" customHeight="1">
      <c r="H28" s="51"/>
      <c r="I28" s="84" t="s">
        <v>47</v>
      </c>
      <c r="J28" s="40"/>
      <c r="K28" s="40"/>
      <c r="L28" s="40"/>
      <c r="M28" s="40"/>
      <c r="N28" s="41" t="str">
        <f>IF($K$9="Default","Increment",(IF($K$29="Modified","5-6 Reps","3-4 Reps")))</f>
        <v>Increment</v>
      </c>
      <c r="O28" s="42" t="str">
        <f>IF($K$9="Default","",(IF($K$29="Modified","7-8 Reps","5-7 Reps")))</f>
        <v/>
      </c>
      <c r="P28" s="42" t="str">
        <f>IF($K$9="Default","",(IF($K$29="Modified","9-10 Reps","8-10 Reps")))</f>
        <v/>
      </c>
      <c r="S28" s="4"/>
      <c r="T28" s="4"/>
      <c r="U28" s="4"/>
      <c r="V28" s="4"/>
      <c r="W28" s="4"/>
      <c r="X28" s="4"/>
    </row>
    <row r="29" ht="15.75" customHeight="1">
      <c r="H29" s="51"/>
      <c r="I29" s="44" t="s">
        <v>21</v>
      </c>
      <c r="J29" s="46">
        <v>135.0</v>
      </c>
      <c r="K29" s="46" t="s">
        <v>15</v>
      </c>
      <c r="L29" s="47" t="str">
        <f>IF($K$29="Default","5x3+ &gt; 6x2+ &gt; 10x1+","3x5+ &gt; 4x3+ &gt; 5x2+")</f>
        <v>5x3+ &gt; 6x2+ &gt; 10x1+</v>
      </c>
      <c r="M29" s="48"/>
      <c r="N29" s="46">
        <v>5.0</v>
      </c>
      <c r="O29" s="49"/>
      <c r="P29" s="50"/>
      <c r="S29" s="4"/>
      <c r="T29" s="4"/>
      <c r="U29" s="4"/>
      <c r="V29" s="4"/>
      <c r="W29" s="4"/>
      <c r="X29" s="4"/>
    </row>
    <row r="30" ht="15.0" customHeight="1">
      <c r="H30" s="51"/>
      <c r="I30" s="52" t="s">
        <v>20</v>
      </c>
      <c r="J30" s="54">
        <v>95.0</v>
      </c>
      <c r="K30" s="54" t="s">
        <v>15</v>
      </c>
      <c r="L30" s="55" t="str">
        <f>IF($K$30="Default","3x10 &gt; 3x8 &gt; 3x6","4x8 &gt; 4x6 &gt; 4x4")</f>
        <v>3x10 &gt; 3x8 &gt; 3x6</v>
      </c>
      <c r="M30" s="56"/>
      <c r="N30" s="54">
        <v>5.0</v>
      </c>
      <c r="O30" s="57"/>
      <c r="P30" s="58"/>
      <c r="S30" s="4"/>
      <c r="T30" s="4"/>
      <c r="U30" s="4"/>
      <c r="V30" s="4"/>
      <c r="W30" s="4"/>
      <c r="X30" s="4"/>
    </row>
    <row r="31" ht="15.75" customHeight="1">
      <c r="H31" s="51"/>
      <c r="I31" s="59" t="s">
        <v>22</v>
      </c>
      <c r="J31" s="60"/>
      <c r="K31" s="60" t="s">
        <v>23</v>
      </c>
      <c r="L31" s="55" t="str">
        <f>IF($K$31="Default","3x10 &gt; 3x8 &gt; 3x6","4x8 &gt; 4x6 &gt; 4x4")</f>
        <v>4x8 &gt; 4x6 &gt; 4x4</v>
      </c>
      <c r="M31" s="56"/>
      <c r="N31" s="60"/>
      <c r="O31" s="57"/>
      <c r="P31" s="58"/>
      <c r="S31" s="4"/>
      <c r="T31" s="4"/>
      <c r="U31" s="4"/>
      <c r="V31" s="4"/>
      <c r="W31" s="4"/>
      <c r="X31" s="4"/>
    </row>
    <row r="32" ht="14.25" customHeight="1">
      <c r="H32" s="51"/>
      <c r="I32" s="63" t="s">
        <v>26</v>
      </c>
      <c r="J32" s="64">
        <v>30.0</v>
      </c>
      <c r="K32" s="64" t="s">
        <v>15</v>
      </c>
      <c r="L32" s="65" t="str">
        <f>IF($K$32="Default","3x15+ &gt; 25 Prog","4x12+ &gt; 18 Prog")</f>
        <v>3x15+ &gt; 25 Prog</v>
      </c>
      <c r="M32" s="56"/>
      <c r="N32" s="64">
        <v>5.0</v>
      </c>
      <c r="O32" s="57"/>
      <c r="P32" s="58"/>
      <c r="S32" s="4"/>
      <c r="T32" s="4"/>
      <c r="U32" s="4"/>
      <c r="V32" s="4"/>
      <c r="W32" s="4"/>
      <c r="X32" s="4"/>
    </row>
    <row r="33" ht="15.75" customHeight="1">
      <c r="H33" s="51"/>
      <c r="I33" s="70" t="s">
        <v>48</v>
      </c>
      <c r="J33" s="71"/>
      <c r="K33" s="71" t="s">
        <v>23</v>
      </c>
      <c r="L33" s="65" t="str">
        <f>IF($K$33="Default","3x15+ &gt; 25 Prog","4x12+ &gt; 18 Prog")</f>
        <v>4x12+ &gt; 18 Prog</v>
      </c>
      <c r="M33" s="56"/>
      <c r="N33" s="71"/>
      <c r="O33" s="57"/>
      <c r="P33" s="58"/>
      <c r="S33" s="4"/>
      <c r="T33" s="4"/>
      <c r="U33" s="4"/>
      <c r="V33" s="4"/>
      <c r="W33" s="4"/>
      <c r="X33" s="4"/>
    </row>
    <row r="34" ht="15.75" customHeight="1">
      <c r="H34" s="51"/>
      <c r="I34" s="89" t="s">
        <v>49</v>
      </c>
      <c r="J34" s="77"/>
      <c r="K34" s="71" t="s">
        <v>15</v>
      </c>
      <c r="L34" s="65" t="str">
        <f>IF($K$34="Default","3x15+ &gt; 25 Prog","4x12+ &gt; 18 Prog")</f>
        <v>3x15+ &gt; 25 Prog</v>
      </c>
      <c r="M34" s="56"/>
      <c r="N34" s="77"/>
      <c r="O34" s="57"/>
      <c r="P34" s="57"/>
      <c r="S34" s="4"/>
    </row>
    <row r="35" ht="15.75" customHeight="1">
      <c r="H35" s="51"/>
      <c r="I35" s="63" t="s">
        <v>46</v>
      </c>
      <c r="J35" s="77"/>
      <c r="K35" s="71" t="s">
        <v>23</v>
      </c>
      <c r="L35" s="82" t="str">
        <f>IF($K$35="Default","3x15+ &gt; 25 Prog","4x12+ &gt; 18 Prog")</f>
        <v>4x12+ &gt; 18 Prog</v>
      </c>
      <c r="M35" s="83"/>
      <c r="N35" s="77"/>
      <c r="O35" s="57"/>
      <c r="P35" s="57"/>
      <c r="S35" s="4"/>
      <c r="T35" s="4"/>
      <c r="U35" s="4"/>
      <c r="V35" s="4"/>
      <c r="W35" s="4"/>
      <c r="X35" s="4"/>
      <c r="Y35" s="4"/>
      <c r="Z35" s="4"/>
    </row>
    <row r="36" ht="15.75" customHeight="1">
      <c r="H36" s="51"/>
      <c r="I36" s="84" t="s">
        <v>50</v>
      </c>
      <c r="J36" s="40"/>
      <c r="K36" s="40"/>
      <c r="L36" s="40"/>
      <c r="M36" s="40"/>
      <c r="N36" s="41" t="str">
        <f>IF($K$9="Default","Increment",(IF($K$37="Modified","5-6 Reps","3-4 Reps")))</f>
        <v>Increment</v>
      </c>
      <c r="O36" s="42" t="str">
        <f>IF($K$9="Default","",(IF($K$37="Modified","7-8 Reps","5-7 Reps")))</f>
        <v/>
      </c>
      <c r="P36" s="42" t="str">
        <f>IF($K$9="Default","",(IF($K$37="Modified","9-10 Reps","8-10 Reps")))</f>
        <v/>
      </c>
      <c r="S36" s="4"/>
    </row>
    <row r="37" ht="15.75" customHeight="1">
      <c r="H37" s="17"/>
      <c r="I37" s="44" t="s">
        <v>42</v>
      </c>
      <c r="J37" s="46">
        <v>225.0</v>
      </c>
      <c r="K37" s="46" t="s">
        <v>15</v>
      </c>
      <c r="L37" s="47" t="str">
        <f>IF($K$37="Default","5x3+ &gt; 6x2+ &gt; 10x1+","3x5+ &gt; 4x3+ &gt; 5x2+")</f>
        <v>5x3+ &gt; 6x2+ &gt; 10x1+</v>
      </c>
      <c r="M37" s="48"/>
      <c r="N37" s="90">
        <v>10.0</v>
      </c>
      <c r="O37" s="49"/>
      <c r="P37" s="50"/>
      <c r="S37" s="4"/>
    </row>
    <row r="38" ht="15.75" customHeight="1">
      <c r="H38" s="17"/>
      <c r="I38" s="52" t="s">
        <v>41</v>
      </c>
      <c r="J38" s="54">
        <v>65.0</v>
      </c>
      <c r="K38" s="54" t="s">
        <v>15</v>
      </c>
      <c r="L38" s="55" t="str">
        <f>IF($K$38="Default","3x10 &gt; 3x8 &gt; 3x6","4x8 &gt; 4x6 &gt; 4x4")</f>
        <v>3x10 &gt; 3x8 &gt; 3x6</v>
      </c>
      <c r="M38" s="56"/>
      <c r="N38" s="91">
        <v>5.0</v>
      </c>
      <c r="O38" s="57"/>
      <c r="P38" s="58"/>
      <c r="S38" s="4"/>
    </row>
    <row r="39" ht="15.0" customHeight="1">
      <c r="H39" s="51"/>
      <c r="I39" s="59" t="s">
        <v>22</v>
      </c>
      <c r="J39" s="60"/>
      <c r="K39" s="60" t="s">
        <v>23</v>
      </c>
      <c r="L39" s="55" t="str">
        <f>IF($K$39="Default","3x10 &gt; 3x8 &gt; 3x6","4x8 &gt; 4x6 &gt; 4x4")</f>
        <v>4x8 &gt; 4x6 &gt; 4x4</v>
      </c>
      <c r="M39" s="56"/>
      <c r="N39" s="92"/>
      <c r="O39" s="57"/>
      <c r="P39" s="58"/>
      <c r="S39" s="4"/>
    </row>
    <row r="40" ht="15.75" customHeight="1">
      <c r="H40" s="51"/>
      <c r="I40" s="63" t="s">
        <v>43</v>
      </c>
      <c r="J40" s="64">
        <v>20.0</v>
      </c>
      <c r="K40" s="64" t="s">
        <v>15</v>
      </c>
      <c r="L40" s="65" t="str">
        <f>IF($K$40="Default","3x15+ &gt; 25 Prog","4x12+ &gt; 18 Prog")</f>
        <v>3x15+ &gt; 25 Prog</v>
      </c>
      <c r="M40" s="56"/>
      <c r="N40" s="93">
        <v>5.0</v>
      </c>
      <c r="O40" s="57"/>
      <c r="P40" s="58"/>
      <c r="S40" s="4"/>
    </row>
    <row r="41" ht="15.0" customHeight="1">
      <c r="H41" s="40"/>
      <c r="I41" s="70" t="s">
        <v>32</v>
      </c>
      <c r="J41" s="71"/>
      <c r="K41" s="71" t="s">
        <v>23</v>
      </c>
      <c r="L41" s="65" t="str">
        <f>IF($K$41="Default","3x15+ &gt; 25 Prog","4x12+ &gt; 18 Prog")</f>
        <v>4x12+ &gt; 18 Prog</v>
      </c>
      <c r="M41" s="56"/>
      <c r="N41" s="94"/>
      <c r="O41" s="57"/>
      <c r="P41" s="58"/>
      <c r="S41" s="4"/>
    </row>
    <row r="42" ht="15.75" customHeight="1">
      <c r="H42" s="51"/>
      <c r="I42" s="63" t="s">
        <v>51</v>
      </c>
      <c r="J42" s="77"/>
      <c r="K42" s="71" t="s">
        <v>15</v>
      </c>
      <c r="L42" s="65" t="str">
        <f>IF($K$42="Default","3x15+ &gt; 25 Prog","4x12+ &gt; 18 Prog")</f>
        <v>3x15+ &gt; 25 Prog</v>
      </c>
      <c r="M42" s="56"/>
      <c r="N42" s="95"/>
      <c r="O42" s="96"/>
      <c r="P42" s="96"/>
      <c r="S42" s="4"/>
    </row>
    <row r="43" ht="15.75" customHeight="1">
      <c r="A43" s="97"/>
      <c r="B43" s="40"/>
      <c r="C43" s="40"/>
      <c r="D43" s="40"/>
      <c r="E43" s="40"/>
      <c r="F43" s="40"/>
      <c r="G43" s="40"/>
      <c r="H43" s="51"/>
      <c r="I43" s="89" t="s">
        <v>46</v>
      </c>
      <c r="J43" s="77"/>
      <c r="K43" s="71" t="s">
        <v>23</v>
      </c>
      <c r="L43" s="82" t="str">
        <f>IF($K$43="Default","3x15+ &gt; 25 Prog","4x12+ &gt; 18 Prog")</f>
        <v>4x12+ &gt; 18 Prog</v>
      </c>
      <c r="M43" s="83"/>
      <c r="N43" s="95"/>
      <c r="O43" s="57"/>
      <c r="P43" s="57"/>
      <c r="S43" s="4"/>
      <c r="T43" s="4"/>
      <c r="U43" s="4"/>
      <c r="V43" s="4"/>
      <c r="W43" s="4"/>
      <c r="X43" s="4"/>
      <c r="Y43" s="4"/>
      <c r="Z43" s="4"/>
    </row>
    <row r="44" ht="15.75" customHeight="1">
      <c r="S44" s="4"/>
    </row>
    <row r="45" ht="15.75" customHeight="1">
      <c r="S45" s="4"/>
    </row>
    <row r="46" ht="15.75" customHeight="1">
      <c r="S46" s="4"/>
    </row>
    <row r="47" ht="15.75" customHeight="1">
      <c r="S47" s="4"/>
      <c r="T47" s="4"/>
      <c r="U47" s="4"/>
      <c r="V47" s="4"/>
      <c r="W47" s="4"/>
      <c r="X47" s="4"/>
    </row>
    <row r="48" ht="15.75" customHeight="1">
      <c r="S48" s="4"/>
      <c r="T48" s="4"/>
      <c r="U48" s="4"/>
      <c r="V48" s="4"/>
      <c r="W48" s="4"/>
      <c r="X48" s="4"/>
    </row>
    <row r="49" ht="15.75" customHeight="1">
      <c r="S49" s="4"/>
      <c r="T49" s="4"/>
      <c r="U49" s="4"/>
      <c r="V49" s="4"/>
      <c r="W49" s="4"/>
      <c r="X49" s="4"/>
    </row>
    <row r="50" ht="15.75" customHeight="1">
      <c r="A50" s="4"/>
      <c r="B50" s="4"/>
      <c r="C50" s="4"/>
      <c r="D50" s="4"/>
      <c r="E50" s="4"/>
      <c r="F50" s="4"/>
      <c r="G50" s="4"/>
      <c r="H50" s="17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ht="15.0" customHeight="1">
      <c r="A51" s="4"/>
      <c r="B51" s="4"/>
      <c r="C51" s="4"/>
      <c r="D51" s="4"/>
      <c r="E51" s="4"/>
      <c r="F51" s="4"/>
      <c r="G51" s="4"/>
      <c r="H51" s="1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ht="15.75" customHeight="1">
      <c r="A52" s="4"/>
      <c r="B52" s="4"/>
      <c r="C52" s="4"/>
      <c r="D52" s="4"/>
      <c r="E52" s="4"/>
      <c r="F52" s="4"/>
      <c r="G52" s="4"/>
      <c r="H52" s="1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ht="15.75" customHeight="1">
      <c r="A53" s="4"/>
      <c r="B53" s="4"/>
      <c r="C53" s="4"/>
      <c r="D53" s="4"/>
      <c r="E53" s="4"/>
      <c r="F53" s="4"/>
      <c r="G53" s="4"/>
      <c r="H53" s="1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ht="15.0" customHeight="1">
      <c r="A54" s="4"/>
      <c r="B54" s="4"/>
      <c r="C54" s="4"/>
      <c r="D54" s="4"/>
      <c r="E54" s="4"/>
      <c r="F54" s="4"/>
      <c r="G54" s="4"/>
      <c r="H54" s="1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ht="15.75" customHeight="1">
      <c r="A55" s="4"/>
      <c r="B55" s="4"/>
      <c r="C55" s="4"/>
      <c r="D55" s="4"/>
      <c r="E55" s="4"/>
      <c r="F55" s="4"/>
      <c r="G55" s="4"/>
      <c r="H55" s="1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ht="15.75" customHeight="1">
      <c r="A56" s="4"/>
      <c r="B56" s="4"/>
      <c r="C56" s="4"/>
      <c r="D56" s="4"/>
      <c r="E56" s="4"/>
      <c r="F56" s="4"/>
      <c r="G56" s="4"/>
      <c r="H56" s="1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ht="15.75" customHeight="1">
      <c r="A57" s="4"/>
      <c r="B57" s="4"/>
      <c r="C57" s="4"/>
      <c r="D57" s="4"/>
      <c r="E57" s="4"/>
      <c r="F57" s="4"/>
      <c r="G57" s="4"/>
      <c r="H57" s="1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ht="15.75" customHeight="1">
      <c r="A58" s="4"/>
      <c r="B58" s="4"/>
      <c r="C58" s="4"/>
      <c r="D58" s="4"/>
      <c r="E58" s="4"/>
      <c r="F58" s="4"/>
      <c r="G58" s="4"/>
      <c r="H58" s="17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ht="15.75" customHeight="1">
      <c r="A59" s="4"/>
      <c r="B59" s="4"/>
      <c r="C59" s="4"/>
      <c r="D59" s="4"/>
      <c r="E59" s="4"/>
      <c r="F59" s="4"/>
      <c r="G59" s="4"/>
      <c r="H59" s="1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ht="15.75" customHeight="1">
      <c r="A60" s="4"/>
      <c r="B60" s="4"/>
      <c r="C60" s="4"/>
      <c r="D60" s="4"/>
      <c r="E60" s="4"/>
      <c r="F60" s="4"/>
      <c r="G60" s="4"/>
      <c r="H60" s="1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ht="15.75" customHeight="1">
      <c r="A61" s="4"/>
      <c r="B61" s="4"/>
      <c r="C61" s="4"/>
      <c r="D61" s="4"/>
      <c r="E61" s="4"/>
      <c r="F61" s="4"/>
      <c r="G61" s="4"/>
      <c r="H61" s="1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ht="15.75" customHeight="1">
      <c r="A62" s="4"/>
      <c r="B62" s="4"/>
      <c r="C62" s="4"/>
      <c r="D62" s="4"/>
      <c r="E62" s="4"/>
      <c r="F62" s="4"/>
      <c r="G62" s="4"/>
      <c r="H62" s="1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ht="15.75" customHeight="1">
      <c r="A63" s="4"/>
      <c r="B63" s="4"/>
      <c r="C63" s="4"/>
      <c r="D63" s="4"/>
      <c r="E63" s="4"/>
      <c r="F63" s="4"/>
      <c r="G63" s="4"/>
      <c r="H63" s="1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ht="15.75" customHeight="1">
      <c r="A64" s="4"/>
      <c r="B64" s="4"/>
      <c r="C64" s="4"/>
      <c r="D64" s="4"/>
      <c r="E64" s="4"/>
      <c r="F64" s="4"/>
      <c r="G64" s="4"/>
      <c r="H64" s="1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ht="15.75" customHeight="1">
      <c r="A65" s="4"/>
      <c r="B65" s="4"/>
      <c r="C65" s="4"/>
      <c r="D65" s="4"/>
      <c r="E65" s="4"/>
      <c r="F65" s="4"/>
      <c r="G65" s="4"/>
      <c r="H65" s="1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ht="15.75" customHeight="1">
      <c r="A66" s="4"/>
      <c r="B66" s="4"/>
      <c r="C66" s="4"/>
      <c r="D66" s="4"/>
      <c r="E66" s="4"/>
      <c r="F66" s="4"/>
      <c r="G66" s="4"/>
      <c r="H66" s="1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ht="15.75" customHeight="1">
      <c r="A67" s="4"/>
      <c r="B67" s="4"/>
      <c r="C67" s="4"/>
      <c r="D67" s="4"/>
      <c r="E67" s="4"/>
      <c r="F67" s="4"/>
      <c r="G67" s="4"/>
      <c r="H67" s="1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ht="15.75" customHeight="1">
      <c r="A68" s="4"/>
      <c r="B68" s="4"/>
      <c r="C68" s="4"/>
      <c r="D68" s="4"/>
      <c r="E68" s="4"/>
      <c r="F68" s="4"/>
      <c r="G68" s="4"/>
      <c r="H68" s="1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ht="15.75" customHeight="1">
      <c r="A69" s="4"/>
      <c r="B69" s="4"/>
      <c r="C69" s="4"/>
      <c r="D69" s="4"/>
      <c r="E69" s="4"/>
      <c r="F69" s="4"/>
      <c r="G69" s="4"/>
      <c r="H69" s="1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ht="15.75" customHeight="1">
      <c r="A70" s="4"/>
      <c r="B70" s="4"/>
      <c r="C70" s="4"/>
      <c r="D70" s="4"/>
      <c r="E70" s="4"/>
      <c r="F70" s="4"/>
      <c r="G70" s="4"/>
      <c r="H70" s="1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ht="15.75" customHeight="1">
      <c r="A71" s="4"/>
      <c r="B71" s="4"/>
      <c r="C71" s="4"/>
      <c r="D71" s="4"/>
      <c r="E71" s="4"/>
      <c r="F71" s="4"/>
      <c r="G71" s="4"/>
      <c r="H71" s="1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ht="15.75" customHeight="1">
      <c r="A72" s="4"/>
      <c r="B72" s="4"/>
      <c r="C72" s="4"/>
      <c r="D72" s="4"/>
      <c r="E72" s="4"/>
      <c r="F72" s="4"/>
      <c r="G72" s="4"/>
      <c r="H72" s="17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ht="15.75" customHeight="1">
      <c r="A73" s="4"/>
      <c r="B73" s="4"/>
      <c r="C73" s="4"/>
      <c r="D73" s="4"/>
      <c r="E73" s="4"/>
      <c r="F73" s="4"/>
      <c r="G73" s="4"/>
      <c r="H73" s="1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ht="15.75" customHeight="1">
      <c r="A74" s="4"/>
      <c r="B74" s="4"/>
      <c r="C74" s="4"/>
      <c r="D74" s="4"/>
      <c r="E74" s="4"/>
      <c r="F74" s="4"/>
      <c r="G74" s="4"/>
      <c r="H74" s="1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ht="15.75" customHeight="1">
      <c r="A75" s="4"/>
      <c r="B75" s="4"/>
      <c r="C75" s="4"/>
      <c r="D75" s="4"/>
      <c r="E75" s="4"/>
      <c r="F75" s="4"/>
      <c r="G75" s="4"/>
      <c r="H75" s="1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ht="15.75" customHeight="1">
      <c r="A76" s="4"/>
      <c r="B76" s="4"/>
      <c r="C76" s="4"/>
      <c r="D76" s="4"/>
      <c r="E76" s="4"/>
      <c r="F76" s="4"/>
      <c r="G76" s="4"/>
      <c r="H76" s="17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ht="15.75" customHeight="1">
      <c r="A77" s="4"/>
      <c r="B77" s="4"/>
      <c r="C77" s="4"/>
      <c r="D77" s="4"/>
      <c r="E77" s="4"/>
      <c r="F77" s="4"/>
      <c r="G77" s="4"/>
      <c r="H77" s="17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ht="15.75" customHeight="1">
      <c r="A78" s="4"/>
      <c r="B78" s="4"/>
      <c r="C78" s="4"/>
      <c r="D78" s="4"/>
      <c r="E78" s="4"/>
      <c r="F78" s="4"/>
      <c r="G78" s="4"/>
      <c r="H78" s="1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ht="15.75" customHeight="1">
      <c r="A79" s="4"/>
      <c r="B79" s="4"/>
      <c r="C79" s="4"/>
      <c r="D79" s="4"/>
      <c r="E79" s="4"/>
      <c r="F79" s="4"/>
      <c r="G79" s="4"/>
      <c r="H79" s="1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ht="15.75" customHeight="1">
      <c r="A80" s="4"/>
      <c r="B80" s="4"/>
      <c r="C80" s="4"/>
      <c r="D80" s="4"/>
      <c r="E80" s="4"/>
      <c r="F80" s="4"/>
      <c r="G80" s="4"/>
      <c r="H80" s="17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ht="15.75" customHeight="1">
      <c r="A81" s="4"/>
      <c r="B81" s="4"/>
      <c r="C81" s="4"/>
      <c r="D81" s="4"/>
      <c r="E81" s="4"/>
      <c r="F81" s="4"/>
      <c r="G81" s="4"/>
      <c r="H81" s="17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ht="15.75" customHeight="1">
      <c r="A82" s="4"/>
      <c r="B82" s="4"/>
      <c r="C82" s="4"/>
      <c r="D82" s="4"/>
      <c r="E82" s="4"/>
      <c r="F82" s="4"/>
      <c r="G82" s="4"/>
      <c r="H82" s="17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ht="15.75" customHeight="1">
      <c r="A83" s="4"/>
      <c r="B83" s="4"/>
      <c r="C83" s="4"/>
      <c r="D83" s="4"/>
      <c r="E83" s="4"/>
      <c r="F83" s="4"/>
      <c r="G83" s="4"/>
      <c r="H83" s="17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ht="15.75" customHeight="1">
      <c r="A84" s="4"/>
      <c r="B84" s="4"/>
      <c r="C84" s="4"/>
      <c r="D84" s="4"/>
      <c r="E84" s="4"/>
      <c r="F84" s="4"/>
      <c r="G84" s="4"/>
      <c r="H84" s="17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ht="15.75" customHeight="1">
      <c r="A85" s="4"/>
      <c r="B85" s="4"/>
      <c r="C85" s="4"/>
      <c r="D85" s="4"/>
      <c r="E85" s="4"/>
      <c r="F85" s="4"/>
      <c r="G85" s="4"/>
      <c r="H85" s="17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ht="15.75" customHeight="1">
      <c r="A86" s="4"/>
      <c r="B86" s="4"/>
      <c r="C86" s="4"/>
      <c r="D86" s="4"/>
      <c r="E86" s="4"/>
      <c r="F86" s="4"/>
      <c r="G86" s="4"/>
      <c r="H86" s="17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ht="15.75" customHeight="1">
      <c r="A87" s="4"/>
      <c r="B87" s="4"/>
      <c r="C87" s="4"/>
      <c r="D87" s="4"/>
      <c r="E87" s="4"/>
      <c r="F87" s="4"/>
      <c r="G87" s="4"/>
      <c r="H87" s="17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ht="15.75" customHeight="1">
      <c r="A88" s="4"/>
      <c r="B88" s="4"/>
      <c r="C88" s="4"/>
      <c r="D88" s="4"/>
      <c r="E88" s="4"/>
      <c r="F88" s="4"/>
      <c r="G88" s="4"/>
      <c r="H88" s="1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ht="15.75" customHeight="1">
      <c r="A89" s="4"/>
      <c r="B89" s="4"/>
      <c r="C89" s="4"/>
      <c r="D89" s="4"/>
      <c r="E89" s="4"/>
      <c r="F89" s="4"/>
      <c r="G89" s="4"/>
      <c r="H89" s="1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ht="15.75" customHeight="1">
      <c r="A90" s="4"/>
      <c r="B90" s="4"/>
      <c r="C90" s="4"/>
      <c r="D90" s="4"/>
      <c r="E90" s="4"/>
      <c r="F90" s="4"/>
      <c r="G90" s="4"/>
      <c r="H90" s="17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ht="15.75" customHeight="1">
      <c r="A91" s="4"/>
      <c r="B91" s="4"/>
      <c r="C91" s="4"/>
      <c r="D91" s="4"/>
      <c r="E91" s="4"/>
      <c r="F91" s="4"/>
      <c r="G91" s="4"/>
      <c r="H91" s="17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ht="15.75" customHeight="1">
      <c r="A92" s="4"/>
      <c r="B92" s="4"/>
      <c r="C92" s="4"/>
      <c r="D92" s="4"/>
      <c r="E92" s="4"/>
      <c r="F92" s="4"/>
      <c r="G92" s="4"/>
      <c r="H92" s="1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ht="15.75" customHeight="1">
      <c r="A93" s="4"/>
      <c r="B93" s="4"/>
      <c r="C93" s="4"/>
      <c r="D93" s="4"/>
      <c r="E93" s="4"/>
      <c r="F93" s="4"/>
      <c r="G93" s="4"/>
      <c r="H93" s="17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ht="15.75" customHeight="1">
      <c r="A94" s="4"/>
      <c r="B94" s="4"/>
      <c r="C94" s="4"/>
      <c r="D94" s="4"/>
      <c r="E94" s="4"/>
      <c r="F94" s="4"/>
      <c r="G94" s="4"/>
      <c r="H94" s="17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ht="15.75" customHeight="1">
      <c r="A95" s="4"/>
      <c r="B95" s="4"/>
      <c r="C95" s="4"/>
      <c r="D95" s="4"/>
      <c r="E95" s="4"/>
      <c r="F95" s="4"/>
      <c r="G95" s="4"/>
      <c r="H95" s="1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ht="15.75" customHeight="1">
      <c r="A96" s="4"/>
      <c r="B96" s="4"/>
      <c r="C96" s="4"/>
      <c r="D96" s="4"/>
      <c r="E96" s="4"/>
      <c r="F96" s="4"/>
      <c r="G96" s="4"/>
      <c r="H96" s="17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ht="15.75" customHeight="1">
      <c r="A97" s="4"/>
      <c r="B97" s="4"/>
      <c r="C97" s="4"/>
      <c r="D97" s="4"/>
      <c r="E97" s="4"/>
      <c r="F97" s="4"/>
      <c r="G97" s="4"/>
      <c r="H97" s="17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ht="15.75" customHeight="1">
      <c r="A98" s="4"/>
      <c r="B98" s="4"/>
      <c r="C98" s="4"/>
      <c r="D98" s="4"/>
      <c r="E98" s="4"/>
      <c r="F98" s="4"/>
      <c r="G98" s="4"/>
      <c r="H98" s="17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ht="15.75" customHeight="1">
      <c r="A99" s="4"/>
      <c r="B99" s="4"/>
      <c r="C99" s="4"/>
      <c r="D99" s="4"/>
      <c r="E99" s="4"/>
      <c r="F99" s="4"/>
      <c r="G99" s="4"/>
      <c r="H99" s="17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ht="15.75" customHeight="1">
      <c r="A100" s="4"/>
      <c r="B100" s="4"/>
      <c r="C100" s="4"/>
      <c r="D100" s="4"/>
      <c r="E100" s="4"/>
      <c r="F100" s="4"/>
      <c r="G100" s="4"/>
      <c r="H100" s="17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ht="15.75" customHeight="1">
      <c r="A101" s="4"/>
      <c r="B101" s="4"/>
      <c r="C101" s="4"/>
      <c r="D101" s="4"/>
      <c r="E101" s="4"/>
      <c r="F101" s="4"/>
      <c r="G101" s="4"/>
      <c r="H101" s="1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ht="15.75" customHeight="1">
      <c r="A102" s="4"/>
      <c r="B102" s="4"/>
      <c r="C102" s="4"/>
      <c r="D102" s="4"/>
      <c r="E102" s="4"/>
      <c r="F102" s="4"/>
      <c r="G102" s="4"/>
      <c r="H102" s="1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ht="15.75" customHeight="1">
      <c r="A103" s="4"/>
      <c r="B103" s="4"/>
      <c r="C103" s="4"/>
      <c r="D103" s="4"/>
      <c r="E103" s="4"/>
      <c r="F103" s="4"/>
      <c r="G103" s="4"/>
      <c r="H103" s="1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ht="15.75" customHeight="1">
      <c r="A104" s="4"/>
      <c r="B104" s="4"/>
      <c r="C104" s="4"/>
      <c r="D104" s="4"/>
      <c r="E104" s="4"/>
      <c r="F104" s="4"/>
      <c r="G104" s="4"/>
      <c r="H104" s="1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ht="15.75" customHeight="1">
      <c r="A105" s="4"/>
      <c r="B105" s="4"/>
      <c r="C105" s="4"/>
      <c r="D105" s="4"/>
      <c r="E105" s="4"/>
      <c r="F105" s="4"/>
      <c r="G105" s="4"/>
      <c r="H105" s="17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ht="15.75" customHeight="1">
      <c r="A106" s="4"/>
      <c r="B106" s="4"/>
      <c r="C106" s="4"/>
      <c r="D106" s="4"/>
      <c r="E106" s="4"/>
      <c r="F106" s="4"/>
      <c r="G106" s="4"/>
      <c r="H106" s="17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ht="15.75" customHeight="1">
      <c r="A107" s="4"/>
      <c r="B107" s="4"/>
      <c r="C107" s="4"/>
      <c r="D107" s="4"/>
      <c r="E107" s="4"/>
      <c r="F107" s="4"/>
      <c r="G107" s="4"/>
      <c r="H107" s="1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ht="15.75" customHeight="1">
      <c r="A108" s="4"/>
      <c r="B108" s="4"/>
      <c r="C108" s="4"/>
      <c r="D108" s="4"/>
      <c r="E108" s="4"/>
      <c r="F108" s="4"/>
      <c r="G108" s="4"/>
      <c r="H108" s="17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ht="15.75" customHeight="1">
      <c r="A109" s="4"/>
      <c r="B109" s="4"/>
      <c r="C109" s="4"/>
      <c r="D109" s="4"/>
      <c r="E109" s="4"/>
      <c r="F109" s="4"/>
      <c r="G109" s="4"/>
      <c r="H109" s="1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ht="15.75" customHeight="1">
      <c r="A110" s="4"/>
      <c r="B110" s="4"/>
      <c r="C110" s="4"/>
      <c r="D110" s="4"/>
      <c r="E110" s="4"/>
      <c r="F110" s="4"/>
      <c r="G110" s="4"/>
      <c r="H110" s="1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ht="15.75" customHeight="1">
      <c r="A111" s="4"/>
      <c r="B111" s="4"/>
      <c r="C111" s="4"/>
      <c r="D111" s="4"/>
      <c r="E111" s="4"/>
      <c r="F111" s="4"/>
      <c r="G111" s="4"/>
      <c r="H111" s="17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ht="15.75" customHeight="1">
      <c r="A112" s="4"/>
      <c r="B112" s="4"/>
      <c r="C112" s="4"/>
      <c r="D112" s="4"/>
      <c r="E112" s="4"/>
      <c r="F112" s="4"/>
      <c r="G112" s="4"/>
      <c r="H112" s="17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ht="15.75" customHeight="1">
      <c r="A113" s="4"/>
      <c r="B113" s="4"/>
      <c r="C113" s="4"/>
      <c r="D113" s="4"/>
      <c r="E113" s="4"/>
      <c r="F113" s="4"/>
      <c r="G113" s="4"/>
      <c r="H113" s="1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ht="15.75" customHeight="1">
      <c r="A114" s="4"/>
      <c r="B114" s="4"/>
      <c r="C114" s="4"/>
      <c r="D114" s="4"/>
      <c r="E114" s="4"/>
      <c r="F114" s="4"/>
      <c r="G114" s="4"/>
      <c r="H114" s="17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ht="15.75" customHeight="1">
      <c r="A115" s="4"/>
      <c r="B115" s="4"/>
      <c r="C115" s="4"/>
      <c r="D115" s="4"/>
      <c r="E115" s="4"/>
      <c r="F115" s="4"/>
      <c r="G115" s="4"/>
      <c r="H115" s="17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ht="15.75" customHeight="1">
      <c r="A116" s="4"/>
      <c r="B116" s="4"/>
      <c r="C116" s="4"/>
      <c r="D116" s="4"/>
      <c r="E116" s="4"/>
      <c r="F116" s="4"/>
      <c r="G116" s="4"/>
      <c r="H116" s="17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ht="15.75" customHeight="1">
      <c r="A117" s="4"/>
      <c r="B117" s="4"/>
      <c r="C117" s="4"/>
      <c r="D117" s="4"/>
      <c r="E117" s="4"/>
      <c r="F117" s="4"/>
      <c r="G117" s="4"/>
      <c r="H117" s="1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ht="15.75" customHeight="1">
      <c r="A118" s="4"/>
      <c r="B118" s="4"/>
      <c r="C118" s="4"/>
      <c r="D118" s="4"/>
      <c r="E118" s="4"/>
      <c r="F118" s="4"/>
      <c r="G118" s="4"/>
      <c r="H118" s="1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ht="15.75" customHeight="1">
      <c r="A119" s="4"/>
      <c r="B119" s="4"/>
      <c r="C119" s="4"/>
      <c r="D119" s="4"/>
      <c r="E119" s="4"/>
      <c r="F119" s="4"/>
      <c r="G119" s="4"/>
      <c r="H119" s="1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ht="15.75" customHeight="1">
      <c r="A120" s="4"/>
      <c r="B120" s="4"/>
      <c r="C120" s="4"/>
      <c r="D120" s="4"/>
      <c r="E120" s="4"/>
      <c r="F120" s="4"/>
      <c r="G120" s="4"/>
      <c r="H120" s="1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ht="15.75" customHeight="1">
      <c r="A121" s="4"/>
      <c r="B121" s="4"/>
      <c r="C121" s="4"/>
      <c r="D121" s="4"/>
      <c r="E121" s="4"/>
      <c r="F121" s="4"/>
      <c r="G121" s="4"/>
      <c r="H121" s="17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ht="15.75" customHeight="1">
      <c r="A122" s="4"/>
      <c r="B122" s="4"/>
      <c r="C122" s="4"/>
      <c r="D122" s="4"/>
      <c r="E122" s="4"/>
      <c r="F122" s="4"/>
      <c r="G122" s="4"/>
      <c r="H122" s="1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ht="15.75" customHeight="1">
      <c r="A123" s="4"/>
      <c r="B123" s="4"/>
      <c r="C123" s="4"/>
      <c r="D123" s="4"/>
      <c r="E123" s="4"/>
      <c r="F123" s="4"/>
      <c r="G123" s="4"/>
      <c r="H123" s="17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ht="15.75" customHeight="1">
      <c r="A124" s="4"/>
      <c r="B124" s="4"/>
      <c r="C124" s="4"/>
      <c r="D124" s="4"/>
      <c r="E124" s="4"/>
      <c r="F124" s="4"/>
      <c r="G124" s="4"/>
      <c r="H124" s="17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ht="15.75" customHeight="1">
      <c r="A125" s="4"/>
      <c r="B125" s="4"/>
      <c r="C125" s="4"/>
      <c r="D125" s="4"/>
      <c r="E125" s="4"/>
      <c r="F125" s="4"/>
      <c r="G125" s="4"/>
      <c r="H125" s="1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ht="15.75" customHeight="1">
      <c r="A126" s="4"/>
      <c r="B126" s="4"/>
      <c r="C126" s="4"/>
      <c r="D126" s="4"/>
      <c r="E126" s="4"/>
      <c r="F126" s="4"/>
      <c r="G126" s="4"/>
      <c r="H126" s="17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ht="15.75" customHeight="1">
      <c r="A127" s="4"/>
      <c r="B127" s="4"/>
      <c r="C127" s="4"/>
      <c r="D127" s="4"/>
      <c r="E127" s="4"/>
      <c r="F127" s="4"/>
      <c r="G127" s="4"/>
      <c r="H127" s="1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ht="15.75" customHeight="1">
      <c r="A128" s="4"/>
      <c r="B128" s="4"/>
      <c r="C128" s="4"/>
      <c r="D128" s="4"/>
      <c r="E128" s="4"/>
      <c r="F128" s="4"/>
      <c r="G128" s="4"/>
      <c r="H128" s="17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ht="15.75" customHeight="1">
      <c r="A129" s="4"/>
      <c r="B129" s="4"/>
      <c r="C129" s="4"/>
      <c r="D129" s="4"/>
      <c r="E129" s="4"/>
      <c r="F129" s="4"/>
      <c r="G129" s="4"/>
      <c r="H129" s="1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ht="15.75" customHeight="1">
      <c r="A130" s="4"/>
      <c r="B130" s="4"/>
      <c r="C130" s="4"/>
      <c r="D130" s="4"/>
      <c r="E130" s="4"/>
      <c r="F130" s="4"/>
      <c r="G130" s="4"/>
      <c r="H130" s="1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ht="15.75" customHeight="1">
      <c r="A131" s="4"/>
      <c r="B131" s="4"/>
      <c r="C131" s="4"/>
      <c r="D131" s="4"/>
      <c r="E131" s="4"/>
      <c r="F131" s="4"/>
      <c r="G131" s="4"/>
      <c r="H131" s="1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ht="15.75" customHeight="1">
      <c r="A132" s="4"/>
      <c r="B132" s="4"/>
      <c r="C132" s="4"/>
      <c r="D132" s="4"/>
      <c r="E132" s="4"/>
      <c r="F132" s="4"/>
      <c r="G132" s="4"/>
      <c r="H132" s="1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ht="15.75" customHeight="1">
      <c r="A133" s="4"/>
      <c r="B133" s="4"/>
      <c r="C133" s="4"/>
      <c r="D133" s="4"/>
      <c r="E133" s="4"/>
      <c r="F133" s="4"/>
      <c r="G133" s="4"/>
      <c r="H133" s="1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ht="15.75" customHeight="1">
      <c r="A134" s="4"/>
      <c r="B134" s="4"/>
      <c r="C134" s="4"/>
      <c r="D134" s="4"/>
      <c r="E134" s="4"/>
      <c r="F134" s="4"/>
      <c r="G134" s="4"/>
      <c r="H134" s="1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ht="15.75" customHeight="1">
      <c r="A135" s="4"/>
      <c r="B135" s="4"/>
      <c r="C135" s="4"/>
      <c r="D135" s="4"/>
      <c r="E135" s="4"/>
      <c r="F135" s="4"/>
      <c r="G135" s="4"/>
      <c r="H135" s="1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ht="15.75" customHeight="1">
      <c r="A136" s="4"/>
      <c r="B136" s="4"/>
      <c r="C136" s="4"/>
      <c r="D136" s="4"/>
      <c r="E136" s="4"/>
      <c r="F136" s="4"/>
      <c r="G136" s="4"/>
      <c r="H136" s="1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ht="15.75" customHeight="1">
      <c r="A137" s="4"/>
      <c r="B137" s="4"/>
      <c r="C137" s="4"/>
      <c r="D137" s="4"/>
      <c r="E137" s="4"/>
      <c r="F137" s="4"/>
      <c r="G137" s="4"/>
      <c r="H137" s="1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ht="15.75" customHeight="1">
      <c r="A138" s="4"/>
      <c r="B138" s="4"/>
      <c r="C138" s="4"/>
      <c r="D138" s="4"/>
      <c r="E138" s="4"/>
      <c r="F138" s="4"/>
      <c r="G138" s="4"/>
      <c r="H138" s="1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ht="15.75" customHeight="1">
      <c r="A139" s="4"/>
      <c r="B139" s="4"/>
      <c r="C139" s="4"/>
      <c r="D139" s="4"/>
      <c r="E139" s="4"/>
      <c r="F139" s="4"/>
      <c r="G139" s="4"/>
      <c r="H139" s="1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ht="15.75" customHeight="1">
      <c r="A140" s="4"/>
      <c r="B140" s="4"/>
      <c r="C140" s="4"/>
      <c r="D140" s="4"/>
      <c r="E140" s="4"/>
      <c r="F140" s="4"/>
      <c r="G140" s="4"/>
      <c r="H140" s="1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ht="15.75" customHeight="1">
      <c r="A141" s="4"/>
      <c r="B141" s="4"/>
      <c r="C141" s="4"/>
      <c r="D141" s="4"/>
      <c r="E141" s="4"/>
      <c r="F141" s="4"/>
      <c r="G141" s="4"/>
      <c r="H141" s="1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ht="15.75" customHeight="1">
      <c r="A142" s="4"/>
      <c r="B142" s="4"/>
      <c r="C142" s="4"/>
      <c r="D142" s="4"/>
      <c r="E142" s="4"/>
      <c r="F142" s="4"/>
      <c r="G142" s="4"/>
      <c r="H142" s="1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ht="15.75" customHeight="1">
      <c r="A143" s="4"/>
      <c r="B143" s="4"/>
      <c r="C143" s="4"/>
      <c r="D143" s="4"/>
      <c r="E143" s="4"/>
      <c r="F143" s="4"/>
      <c r="G143" s="4"/>
      <c r="H143" s="1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ht="15.75" customHeight="1">
      <c r="A144" s="4"/>
      <c r="B144" s="4"/>
      <c r="C144" s="4"/>
      <c r="D144" s="4"/>
      <c r="E144" s="4"/>
      <c r="F144" s="4"/>
      <c r="G144" s="4"/>
      <c r="H144" s="1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ht="15.75" customHeight="1">
      <c r="A145" s="4"/>
      <c r="B145" s="4"/>
      <c r="C145" s="4"/>
      <c r="D145" s="4"/>
      <c r="E145" s="4"/>
      <c r="F145" s="4"/>
      <c r="G145" s="4"/>
      <c r="H145" s="1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ht="15.75" customHeight="1">
      <c r="A146" s="4"/>
      <c r="B146" s="4"/>
      <c r="C146" s="4"/>
      <c r="D146" s="4"/>
      <c r="E146" s="4"/>
      <c r="F146" s="4"/>
      <c r="G146" s="4"/>
      <c r="H146" s="1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ht="15.75" customHeight="1">
      <c r="A147" s="4"/>
      <c r="B147" s="4"/>
      <c r="C147" s="4"/>
      <c r="D147" s="4"/>
      <c r="E147" s="4"/>
      <c r="F147" s="4"/>
      <c r="G147" s="4"/>
      <c r="H147" s="1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ht="15.75" customHeight="1">
      <c r="A148" s="4"/>
      <c r="B148" s="4"/>
      <c r="C148" s="4"/>
      <c r="D148" s="4"/>
      <c r="E148" s="4"/>
      <c r="F148" s="4"/>
      <c r="G148" s="4"/>
      <c r="H148" s="1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ht="15.75" customHeight="1">
      <c r="A149" s="4"/>
      <c r="B149" s="4"/>
      <c r="C149" s="4"/>
      <c r="D149" s="4"/>
      <c r="E149" s="4"/>
      <c r="F149" s="4"/>
      <c r="G149" s="4"/>
      <c r="H149" s="1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ht="15.75" customHeight="1">
      <c r="A150" s="4"/>
      <c r="B150" s="4"/>
      <c r="C150" s="4"/>
      <c r="D150" s="4"/>
      <c r="E150" s="4"/>
      <c r="F150" s="4"/>
      <c r="G150" s="4"/>
      <c r="H150" s="1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ht="15.75" customHeight="1">
      <c r="A151" s="4"/>
      <c r="B151" s="4"/>
      <c r="C151" s="4"/>
      <c r="D151" s="4"/>
      <c r="E151" s="4"/>
      <c r="F151" s="4"/>
      <c r="G151" s="4"/>
      <c r="H151" s="1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ht="15.75" customHeight="1">
      <c r="A152" s="4"/>
      <c r="B152" s="4"/>
      <c r="C152" s="4"/>
      <c r="D152" s="4"/>
      <c r="E152" s="4"/>
      <c r="F152" s="4"/>
      <c r="G152" s="4"/>
      <c r="H152" s="1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ht="15.75" customHeight="1">
      <c r="A153" s="4"/>
      <c r="B153" s="4"/>
      <c r="C153" s="4"/>
      <c r="D153" s="4"/>
      <c r="E153" s="4"/>
      <c r="F153" s="4"/>
      <c r="G153" s="4"/>
      <c r="H153" s="1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ht="15.75" customHeight="1">
      <c r="A154" s="4"/>
      <c r="B154" s="4"/>
      <c r="C154" s="4"/>
      <c r="D154" s="4"/>
      <c r="E154" s="4"/>
      <c r="F154" s="4"/>
      <c r="G154" s="4"/>
      <c r="H154" s="1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ht="15.75" customHeight="1">
      <c r="A155" s="4"/>
      <c r="B155" s="4"/>
      <c r="C155" s="4"/>
      <c r="D155" s="4"/>
      <c r="E155" s="4"/>
      <c r="F155" s="4"/>
      <c r="G155" s="4"/>
      <c r="H155" s="1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ht="15.75" customHeight="1">
      <c r="A156" s="4"/>
      <c r="B156" s="4"/>
      <c r="C156" s="4"/>
      <c r="D156" s="4"/>
      <c r="E156" s="4"/>
      <c r="F156" s="4"/>
      <c r="G156" s="4"/>
      <c r="H156" s="1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ht="15.75" customHeight="1">
      <c r="A157" s="4"/>
      <c r="B157" s="4"/>
      <c r="C157" s="4"/>
      <c r="D157" s="4"/>
      <c r="E157" s="4"/>
      <c r="F157" s="4"/>
      <c r="G157" s="4"/>
      <c r="H157" s="1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ht="15.75" customHeight="1">
      <c r="A158" s="4"/>
      <c r="B158" s="4"/>
      <c r="C158" s="4"/>
      <c r="D158" s="4"/>
      <c r="E158" s="4"/>
      <c r="F158" s="4"/>
      <c r="G158" s="4"/>
      <c r="H158" s="1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ht="15.75" customHeight="1">
      <c r="A159" s="4"/>
      <c r="B159" s="4"/>
      <c r="C159" s="4"/>
      <c r="D159" s="4"/>
      <c r="E159" s="4"/>
      <c r="F159" s="4"/>
      <c r="G159" s="4"/>
      <c r="H159" s="1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ht="15.75" customHeight="1">
      <c r="A160" s="4"/>
      <c r="B160" s="4"/>
      <c r="C160" s="4"/>
      <c r="D160" s="4"/>
      <c r="E160" s="4"/>
      <c r="F160" s="4"/>
      <c r="G160" s="4"/>
      <c r="H160" s="1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ht="15.75" customHeight="1">
      <c r="A161" s="4"/>
      <c r="B161" s="4"/>
      <c r="C161" s="4"/>
      <c r="D161" s="4"/>
      <c r="E161" s="4"/>
      <c r="F161" s="4"/>
      <c r="G161" s="4"/>
      <c r="H161" s="1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ht="15.75" customHeight="1">
      <c r="A162" s="4"/>
      <c r="B162" s="4"/>
      <c r="C162" s="4"/>
      <c r="D162" s="4"/>
      <c r="E162" s="4"/>
      <c r="F162" s="4"/>
      <c r="G162" s="4"/>
      <c r="H162" s="1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ht="15.75" customHeight="1">
      <c r="A163" s="4"/>
      <c r="B163" s="4"/>
      <c r="C163" s="4"/>
      <c r="D163" s="4"/>
      <c r="E163" s="4"/>
      <c r="F163" s="4"/>
      <c r="G163" s="4"/>
      <c r="H163" s="1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ht="15.75" customHeight="1">
      <c r="A164" s="4"/>
      <c r="B164" s="4"/>
      <c r="C164" s="4"/>
      <c r="D164" s="4"/>
      <c r="E164" s="4"/>
      <c r="F164" s="4"/>
      <c r="G164" s="4"/>
      <c r="H164" s="1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ht="15.75" customHeight="1">
      <c r="A165" s="4"/>
      <c r="B165" s="4"/>
      <c r="C165" s="4"/>
      <c r="D165" s="4"/>
      <c r="E165" s="4"/>
      <c r="F165" s="4"/>
      <c r="G165" s="4"/>
      <c r="H165" s="1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ht="15.75" customHeight="1">
      <c r="A166" s="4"/>
      <c r="B166" s="4"/>
      <c r="C166" s="4"/>
      <c r="D166" s="4"/>
      <c r="E166" s="4"/>
      <c r="F166" s="4"/>
      <c r="G166" s="4"/>
      <c r="H166" s="1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ht="15.75" customHeight="1">
      <c r="A167" s="4"/>
      <c r="B167" s="4"/>
      <c r="C167" s="4"/>
      <c r="D167" s="4"/>
      <c r="E167" s="4"/>
      <c r="F167" s="4"/>
      <c r="G167" s="4"/>
      <c r="H167" s="1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ht="15.75" customHeight="1">
      <c r="A168" s="4"/>
      <c r="B168" s="4"/>
      <c r="C168" s="4"/>
      <c r="D168" s="4"/>
      <c r="E168" s="4"/>
      <c r="F168" s="4"/>
      <c r="G168" s="4"/>
      <c r="H168" s="1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ht="15.75" customHeight="1">
      <c r="A169" s="4"/>
      <c r="B169" s="4"/>
      <c r="C169" s="4"/>
      <c r="D169" s="4"/>
      <c r="E169" s="4"/>
      <c r="F169" s="4"/>
      <c r="G169" s="4"/>
      <c r="H169" s="1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ht="15.75" customHeight="1">
      <c r="A170" s="4"/>
      <c r="B170" s="4"/>
      <c r="C170" s="4"/>
      <c r="D170" s="4"/>
      <c r="E170" s="4"/>
      <c r="F170" s="4"/>
      <c r="G170" s="4"/>
      <c r="H170" s="1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ht="15.75" customHeight="1">
      <c r="A171" s="4"/>
      <c r="B171" s="4"/>
      <c r="C171" s="4"/>
      <c r="D171" s="4"/>
      <c r="E171" s="4"/>
      <c r="F171" s="4"/>
      <c r="G171" s="4"/>
      <c r="H171" s="1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ht="15.75" customHeight="1">
      <c r="A172" s="4"/>
      <c r="B172" s="4"/>
      <c r="C172" s="4"/>
      <c r="D172" s="4"/>
      <c r="E172" s="4"/>
      <c r="F172" s="4"/>
      <c r="G172" s="4"/>
      <c r="H172" s="1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ht="15.75" customHeight="1">
      <c r="A173" s="4"/>
      <c r="B173" s="4"/>
      <c r="C173" s="4"/>
      <c r="D173" s="4"/>
      <c r="E173" s="4"/>
      <c r="F173" s="4"/>
      <c r="G173" s="4"/>
      <c r="H173" s="1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ht="15.75" customHeight="1">
      <c r="A174" s="4"/>
      <c r="B174" s="4"/>
      <c r="C174" s="4"/>
      <c r="D174" s="4"/>
      <c r="E174" s="4"/>
      <c r="F174" s="4"/>
      <c r="G174" s="4"/>
      <c r="H174" s="1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ht="15.75" customHeight="1">
      <c r="A175" s="4"/>
      <c r="B175" s="4"/>
      <c r="C175" s="4"/>
      <c r="D175" s="4"/>
      <c r="E175" s="4"/>
      <c r="F175" s="4"/>
      <c r="G175" s="4"/>
      <c r="H175" s="1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ht="15.75" customHeight="1">
      <c r="A176" s="4"/>
      <c r="B176" s="4"/>
      <c r="C176" s="4"/>
      <c r="D176" s="4"/>
      <c r="E176" s="4"/>
      <c r="F176" s="4"/>
      <c r="G176" s="4"/>
      <c r="H176" s="1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ht="15.75" customHeight="1">
      <c r="A177" s="4"/>
      <c r="B177" s="4"/>
      <c r="C177" s="4"/>
      <c r="D177" s="4"/>
      <c r="E177" s="4"/>
      <c r="F177" s="4"/>
      <c r="G177" s="4"/>
      <c r="H177" s="1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ht="15.75" customHeight="1">
      <c r="A178" s="4"/>
      <c r="B178" s="4"/>
      <c r="C178" s="4"/>
      <c r="D178" s="4"/>
      <c r="E178" s="4"/>
      <c r="F178" s="4"/>
      <c r="G178" s="4"/>
      <c r="H178" s="1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ht="15.75" customHeight="1">
      <c r="A179" s="4"/>
      <c r="B179" s="4"/>
      <c r="C179" s="4"/>
      <c r="D179" s="4"/>
      <c r="E179" s="4"/>
      <c r="F179" s="4"/>
      <c r="G179" s="4"/>
      <c r="H179" s="1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ht="15.75" customHeight="1">
      <c r="A180" s="4"/>
      <c r="B180" s="4"/>
      <c r="C180" s="4"/>
      <c r="D180" s="4"/>
      <c r="E180" s="4"/>
      <c r="F180" s="4"/>
      <c r="G180" s="4"/>
      <c r="H180" s="1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ht="15.75" customHeight="1">
      <c r="A181" s="4"/>
      <c r="B181" s="4"/>
      <c r="C181" s="4"/>
      <c r="D181" s="4"/>
      <c r="E181" s="4"/>
      <c r="F181" s="4"/>
      <c r="G181" s="4"/>
      <c r="H181" s="1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ht="15.75" customHeight="1">
      <c r="A182" s="4"/>
      <c r="B182" s="4"/>
      <c r="C182" s="4"/>
      <c r="D182" s="4"/>
      <c r="E182" s="4"/>
      <c r="F182" s="4"/>
      <c r="G182" s="4"/>
      <c r="H182" s="1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ht="15.75" customHeight="1">
      <c r="A183" s="4"/>
      <c r="B183" s="4"/>
      <c r="C183" s="4"/>
      <c r="D183" s="4"/>
      <c r="E183" s="4"/>
      <c r="F183" s="4"/>
      <c r="G183" s="4"/>
      <c r="H183" s="1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ht="15.75" customHeight="1">
      <c r="A184" s="4"/>
      <c r="B184" s="4"/>
      <c r="C184" s="4"/>
      <c r="D184" s="4"/>
      <c r="E184" s="4"/>
      <c r="F184" s="4"/>
      <c r="G184" s="4"/>
      <c r="H184" s="1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ht="15.75" customHeight="1">
      <c r="A185" s="4"/>
      <c r="B185" s="4"/>
      <c r="C185" s="4"/>
      <c r="D185" s="4"/>
      <c r="E185" s="4"/>
      <c r="F185" s="4"/>
      <c r="G185" s="4"/>
      <c r="H185" s="1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ht="15.75" customHeight="1">
      <c r="A186" s="4"/>
      <c r="B186" s="4"/>
      <c r="C186" s="4"/>
      <c r="D186" s="4"/>
      <c r="E186" s="4"/>
      <c r="F186" s="4"/>
      <c r="G186" s="4"/>
      <c r="H186" s="1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ht="15.75" customHeight="1">
      <c r="A187" s="4"/>
      <c r="B187" s="4"/>
      <c r="C187" s="4"/>
      <c r="D187" s="4"/>
      <c r="E187" s="4"/>
      <c r="F187" s="4"/>
      <c r="G187" s="4"/>
      <c r="H187" s="1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ht="15.75" customHeight="1">
      <c r="A188" s="4"/>
      <c r="B188" s="4"/>
      <c r="C188" s="4"/>
      <c r="D188" s="4"/>
      <c r="E188" s="4"/>
      <c r="F188" s="4"/>
      <c r="G188" s="4"/>
      <c r="H188" s="1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ht="15.75" customHeight="1">
      <c r="A189" s="4"/>
      <c r="B189" s="4"/>
      <c r="C189" s="4"/>
      <c r="D189" s="4"/>
      <c r="E189" s="4"/>
      <c r="F189" s="4"/>
      <c r="G189" s="4"/>
      <c r="H189" s="1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ht="15.75" customHeight="1">
      <c r="A190" s="4"/>
      <c r="B190" s="4"/>
      <c r="C190" s="4"/>
      <c r="D190" s="4"/>
      <c r="E190" s="4"/>
      <c r="F190" s="4"/>
      <c r="G190" s="4"/>
      <c r="H190" s="1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ht="15.75" customHeight="1">
      <c r="A191" s="4"/>
      <c r="B191" s="4"/>
      <c r="C191" s="4"/>
      <c r="D191" s="4"/>
      <c r="E191" s="4"/>
      <c r="F191" s="4"/>
      <c r="G191" s="4"/>
      <c r="H191" s="1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ht="15.75" customHeight="1">
      <c r="A192" s="4"/>
      <c r="B192" s="4"/>
      <c r="C192" s="4"/>
      <c r="D192" s="4"/>
      <c r="E192" s="4"/>
      <c r="F192" s="4"/>
      <c r="G192" s="4"/>
      <c r="H192" s="1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ht="15.75" customHeight="1">
      <c r="A193" s="4"/>
      <c r="B193" s="4"/>
      <c r="C193" s="4"/>
      <c r="D193" s="4"/>
      <c r="E193" s="4"/>
      <c r="F193" s="4"/>
      <c r="G193" s="4"/>
      <c r="H193" s="1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ht="15.75" customHeight="1">
      <c r="A194" s="4"/>
      <c r="B194" s="4"/>
      <c r="C194" s="4"/>
      <c r="D194" s="4"/>
      <c r="E194" s="4"/>
      <c r="F194" s="4"/>
      <c r="G194" s="4"/>
      <c r="H194" s="1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ht="15.75" customHeight="1">
      <c r="A195" s="4"/>
      <c r="B195" s="4"/>
      <c r="C195" s="4"/>
      <c r="D195" s="4"/>
      <c r="E195" s="4"/>
      <c r="F195" s="4"/>
      <c r="G195" s="4"/>
      <c r="H195" s="1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ht="15.75" customHeight="1">
      <c r="A196" s="4"/>
      <c r="B196" s="4"/>
      <c r="C196" s="4"/>
      <c r="D196" s="4"/>
      <c r="E196" s="4"/>
      <c r="F196" s="4"/>
      <c r="G196" s="4"/>
      <c r="H196" s="1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ht="15.75" customHeight="1">
      <c r="A197" s="4"/>
      <c r="B197" s="4"/>
      <c r="C197" s="4"/>
      <c r="D197" s="4"/>
      <c r="E197" s="4"/>
      <c r="F197" s="4"/>
      <c r="G197" s="4"/>
      <c r="H197" s="1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ht="15.75" customHeight="1">
      <c r="A198" s="4"/>
      <c r="B198" s="4"/>
      <c r="C198" s="4"/>
      <c r="D198" s="4"/>
      <c r="E198" s="4"/>
      <c r="F198" s="4"/>
      <c r="G198" s="4"/>
      <c r="H198" s="1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ht="15.75" customHeight="1">
      <c r="A199" s="4"/>
      <c r="B199" s="4"/>
      <c r="C199" s="4"/>
      <c r="D199" s="4"/>
      <c r="E199" s="4"/>
      <c r="F199" s="4"/>
      <c r="G199" s="4"/>
      <c r="H199" s="1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ht="15.75" customHeight="1">
      <c r="A200" s="4"/>
      <c r="B200" s="4"/>
      <c r="C200" s="4"/>
      <c r="D200" s="4"/>
      <c r="E200" s="4"/>
      <c r="F200" s="4"/>
      <c r="G200" s="4"/>
      <c r="H200" s="1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ht="15.75" customHeight="1">
      <c r="A201" s="4"/>
      <c r="B201" s="4"/>
      <c r="C201" s="4"/>
      <c r="D201" s="4"/>
      <c r="E201" s="4"/>
      <c r="F201" s="4"/>
      <c r="G201" s="4"/>
      <c r="H201" s="1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ht="15.75" customHeight="1">
      <c r="A202" s="4"/>
      <c r="B202" s="4"/>
      <c r="C202" s="4"/>
      <c r="D202" s="4"/>
      <c r="E202" s="4"/>
      <c r="F202" s="4"/>
      <c r="G202" s="4"/>
      <c r="H202" s="1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ht="15.75" customHeight="1">
      <c r="A203" s="4"/>
      <c r="B203" s="4"/>
      <c r="C203" s="4"/>
      <c r="D203" s="4"/>
      <c r="E203" s="4"/>
      <c r="F203" s="4"/>
      <c r="G203" s="4"/>
      <c r="H203" s="1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ht="15.75" customHeight="1">
      <c r="A204" s="4"/>
      <c r="B204" s="4"/>
      <c r="C204" s="4"/>
      <c r="D204" s="4"/>
      <c r="E204" s="4"/>
      <c r="F204" s="4"/>
      <c r="G204" s="4"/>
      <c r="H204" s="1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ht="15.75" customHeight="1">
      <c r="A205" s="4"/>
      <c r="B205" s="4"/>
      <c r="C205" s="4"/>
      <c r="D205" s="4"/>
      <c r="E205" s="4"/>
      <c r="F205" s="4"/>
      <c r="G205" s="4"/>
      <c r="H205" s="1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ht="15.75" customHeight="1">
      <c r="A206" s="4"/>
      <c r="B206" s="4"/>
      <c r="C206" s="4"/>
      <c r="D206" s="4"/>
      <c r="E206" s="4"/>
      <c r="F206" s="4"/>
      <c r="G206" s="4"/>
      <c r="H206" s="1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ht="15.75" customHeight="1">
      <c r="A207" s="4"/>
      <c r="B207" s="4"/>
      <c r="C207" s="4"/>
      <c r="D207" s="4"/>
      <c r="E207" s="4"/>
      <c r="F207" s="4"/>
      <c r="G207" s="4"/>
      <c r="H207" s="1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ht="15.75" customHeight="1">
      <c r="A208" s="4"/>
      <c r="B208" s="4"/>
      <c r="C208" s="4"/>
      <c r="D208" s="4"/>
      <c r="E208" s="4"/>
      <c r="F208" s="4"/>
      <c r="G208" s="4"/>
      <c r="H208" s="1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ht="15.75" customHeight="1">
      <c r="A209" s="4"/>
      <c r="B209" s="4"/>
      <c r="C209" s="4"/>
      <c r="D209" s="4"/>
      <c r="E209" s="4"/>
      <c r="F209" s="4"/>
      <c r="G209" s="4"/>
      <c r="H209" s="1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ht="15.75" customHeight="1">
      <c r="A210" s="4"/>
      <c r="B210" s="4"/>
      <c r="C210" s="4"/>
      <c r="D210" s="4"/>
      <c r="E210" s="4"/>
      <c r="F210" s="4"/>
      <c r="G210" s="4"/>
      <c r="H210" s="1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ht="15.75" customHeight="1">
      <c r="A211" s="4"/>
      <c r="B211" s="4"/>
      <c r="C211" s="4"/>
      <c r="D211" s="4"/>
      <c r="E211" s="4"/>
      <c r="F211" s="4"/>
      <c r="G211" s="4"/>
      <c r="H211" s="1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ht="15.75" customHeight="1">
      <c r="A212" s="4"/>
      <c r="B212" s="4"/>
      <c r="C212" s="4"/>
      <c r="D212" s="4"/>
      <c r="E212" s="4"/>
      <c r="F212" s="4"/>
      <c r="G212" s="4"/>
      <c r="H212" s="1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ht="15.75" customHeight="1">
      <c r="A213" s="4"/>
      <c r="B213" s="4"/>
      <c r="C213" s="4"/>
      <c r="D213" s="4"/>
      <c r="E213" s="4"/>
      <c r="F213" s="4"/>
      <c r="G213" s="4"/>
      <c r="H213" s="1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ht="15.75" customHeight="1">
      <c r="A214" s="4"/>
      <c r="B214" s="4"/>
      <c r="C214" s="4"/>
      <c r="D214" s="4"/>
      <c r="E214" s="4"/>
      <c r="F214" s="4"/>
      <c r="G214" s="4"/>
      <c r="H214" s="1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ht="15.75" customHeight="1">
      <c r="A215" s="4"/>
      <c r="B215" s="4"/>
      <c r="C215" s="4"/>
      <c r="D215" s="4"/>
      <c r="E215" s="4"/>
      <c r="F215" s="4"/>
      <c r="G215" s="4"/>
      <c r="H215" s="1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ht="15.75" customHeight="1">
      <c r="A216" s="4"/>
      <c r="B216" s="4"/>
      <c r="C216" s="4"/>
      <c r="D216" s="4"/>
      <c r="E216" s="4"/>
      <c r="F216" s="4"/>
      <c r="G216" s="4"/>
      <c r="H216" s="1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ht="15.75" customHeight="1">
      <c r="A217" s="4"/>
      <c r="B217" s="4"/>
      <c r="C217" s="4"/>
      <c r="D217" s="4"/>
      <c r="E217" s="4"/>
      <c r="F217" s="4"/>
      <c r="G217" s="4"/>
      <c r="H217" s="1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ht="15.75" customHeight="1">
      <c r="A218" s="4"/>
      <c r="B218" s="4"/>
      <c r="C218" s="4"/>
      <c r="D218" s="4"/>
      <c r="E218" s="4"/>
      <c r="F218" s="4"/>
      <c r="G218" s="4"/>
      <c r="H218" s="1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ht="15.75" customHeight="1">
      <c r="A219" s="4"/>
      <c r="B219" s="4"/>
      <c r="C219" s="4"/>
      <c r="D219" s="4"/>
      <c r="E219" s="4"/>
      <c r="F219" s="4"/>
      <c r="G219" s="4"/>
      <c r="H219" s="1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ht="15.75" customHeight="1">
      <c r="A220" s="4"/>
      <c r="B220" s="4"/>
      <c r="C220" s="4"/>
      <c r="D220" s="4"/>
      <c r="E220" s="4"/>
      <c r="F220" s="4"/>
      <c r="G220" s="4"/>
      <c r="H220" s="1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ht="15.75" customHeight="1">
      <c r="A221" s="4"/>
      <c r="B221" s="4"/>
      <c r="C221" s="4"/>
      <c r="D221" s="4"/>
      <c r="E221" s="4"/>
      <c r="F221" s="4"/>
      <c r="G221" s="4"/>
      <c r="H221" s="1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ht="15.75" customHeight="1">
      <c r="A222" s="4"/>
      <c r="B222" s="4"/>
      <c r="C222" s="4"/>
      <c r="D222" s="4"/>
      <c r="E222" s="4"/>
      <c r="F222" s="4"/>
      <c r="G222" s="4"/>
      <c r="H222" s="1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ht="15.75" customHeight="1">
      <c r="A223" s="4"/>
      <c r="B223" s="4"/>
      <c r="C223" s="4"/>
      <c r="D223" s="4"/>
      <c r="E223" s="4"/>
      <c r="F223" s="4"/>
      <c r="G223" s="4"/>
      <c r="H223" s="1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ht="15.75" customHeight="1">
      <c r="A224" s="4"/>
      <c r="B224" s="4"/>
      <c r="C224" s="4"/>
      <c r="D224" s="4"/>
      <c r="E224" s="4"/>
      <c r="F224" s="4"/>
      <c r="G224" s="4"/>
      <c r="H224" s="1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ht="15.75" customHeight="1">
      <c r="A225" s="4"/>
      <c r="B225" s="4"/>
      <c r="C225" s="4"/>
      <c r="D225" s="4"/>
      <c r="E225" s="4"/>
      <c r="F225" s="4"/>
      <c r="G225" s="4"/>
      <c r="H225" s="1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ht="15.75" customHeight="1">
      <c r="A226" s="4"/>
      <c r="B226" s="4"/>
      <c r="C226" s="4"/>
      <c r="D226" s="4"/>
      <c r="E226" s="4"/>
      <c r="F226" s="4"/>
      <c r="G226" s="4"/>
      <c r="H226" s="1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ht="15.75" customHeight="1">
      <c r="A227" s="4"/>
      <c r="B227" s="4"/>
      <c r="C227" s="4"/>
      <c r="D227" s="4"/>
      <c r="E227" s="4"/>
      <c r="F227" s="4"/>
      <c r="G227" s="4"/>
      <c r="H227" s="1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ht="15.75" customHeight="1">
      <c r="A228" s="4"/>
      <c r="B228" s="4"/>
      <c r="C228" s="4"/>
      <c r="D228" s="4"/>
      <c r="E228" s="4"/>
      <c r="F228" s="4"/>
      <c r="G228" s="4"/>
      <c r="H228" s="1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ht="15.75" customHeight="1">
      <c r="A229" s="4"/>
      <c r="B229" s="4"/>
      <c r="C229" s="4"/>
      <c r="D229" s="4"/>
      <c r="E229" s="4"/>
      <c r="F229" s="4"/>
      <c r="G229" s="4"/>
      <c r="H229" s="1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ht="15.75" customHeight="1">
      <c r="A230" s="4"/>
      <c r="B230" s="4"/>
      <c r="C230" s="4"/>
      <c r="D230" s="4"/>
      <c r="E230" s="4"/>
      <c r="F230" s="4"/>
      <c r="G230" s="4"/>
      <c r="H230" s="1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ht="15.75" customHeight="1">
      <c r="A231" s="4"/>
      <c r="B231" s="4"/>
      <c r="C231" s="4"/>
      <c r="D231" s="4"/>
      <c r="E231" s="4"/>
      <c r="F231" s="4"/>
      <c r="G231" s="4"/>
      <c r="H231" s="1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ht="15.75" customHeight="1">
      <c r="A232" s="4"/>
      <c r="B232" s="4"/>
      <c r="C232" s="4"/>
      <c r="D232" s="4"/>
      <c r="E232" s="4"/>
      <c r="F232" s="4"/>
      <c r="G232" s="4"/>
      <c r="H232" s="1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ht="15.75" customHeight="1">
      <c r="A233" s="4"/>
      <c r="B233" s="4"/>
      <c r="C233" s="4"/>
      <c r="D233" s="4"/>
      <c r="E233" s="4"/>
      <c r="F233" s="4"/>
      <c r="G233" s="4"/>
      <c r="H233" s="1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ht="15.75" customHeight="1">
      <c r="A234" s="4"/>
      <c r="B234" s="4"/>
      <c r="C234" s="4"/>
      <c r="D234" s="4"/>
      <c r="E234" s="4"/>
      <c r="F234" s="4"/>
      <c r="G234" s="4"/>
      <c r="H234" s="1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ht="15.75" customHeight="1">
      <c r="A235" s="4"/>
      <c r="B235" s="4"/>
      <c r="C235" s="4"/>
      <c r="D235" s="4"/>
      <c r="E235" s="4"/>
      <c r="F235" s="4"/>
      <c r="G235" s="4"/>
      <c r="H235" s="1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ht="15.75" customHeight="1">
      <c r="A236" s="4"/>
      <c r="B236" s="4"/>
      <c r="C236" s="4"/>
      <c r="D236" s="4"/>
      <c r="E236" s="4"/>
      <c r="F236" s="4"/>
      <c r="G236" s="4"/>
      <c r="H236" s="1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ht="15.75" customHeight="1">
      <c r="A237" s="4"/>
      <c r="B237" s="4"/>
      <c r="C237" s="4"/>
      <c r="D237" s="4"/>
      <c r="E237" s="4"/>
      <c r="F237" s="4"/>
      <c r="G237" s="4"/>
      <c r="H237" s="1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ht="15.75" customHeight="1">
      <c r="A238" s="4"/>
      <c r="B238" s="4"/>
      <c r="C238" s="4"/>
      <c r="D238" s="4"/>
      <c r="E238" s="4"/>
      <c r="F238" s="4"/>
      <c r="G238" s="4"/>
      <c r="H238" s="1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ht="15.75" customHeight="1">
      <c r="A239" s="4"/>
      <c r="B239" s="4"/>
      <c r="C239" s="4"/>
      <c r="D239" s="4"/>
      <c r="E239" s="4"/>
      <c r="F239" s="4"/>
      <c r="G239" s="4"/>
      <c r="H239" s="1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ht="15.75" customHeight="1">
      <c r="A240" s="4"/>
      <c r="B240" s="4"/>
      <c r="C240" s="4"/>
      <c r="D240" s="4"/>
      <c r="E240" s="4"/>
      <c r="F240" s="4"/>
      <c r="G240" s="4"/>
      <c r="H240" s="1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6">
    <mergeCell ref="L35:M35"/>
    <mergeCell ref="L37:M37"/>
    <mergeCell ref="L38:M38"/>
    <mergeCell ref="L39:M39"/>
    <mergeCell ref="L40:M40"/>
    <mergeCell ref="L41:M41"/>
    <mergeCell ref="L42:M42"/>
    <mergeCell ref="L43:M43"/>
    <mergeCell ref="L27:M27"/>
    <mergeCell ref="L29:M29"/>
    <mergeCell ref="L30:M30"/>
    <mergeCell ref="L31:M31"/>
    <mergeCell ref="L32:M32"/>
    <mergeCell ref="L33:M33"/>
    <mergeCell ref="L34:M34"/>
    <mergeCell ref="L6:M6"/>
    <mergeCell ref="L7:M7"/>
    <mergeCell ref="I4:I9"/>
    <mergeCell ref="J10:J11"/>
    <mergeCell ref="K10:M11"/>
    <mergeCell ref="O10:P11"/>
    <mergeCell ref="B7:F13"/>
    <mergeCell ref="A16:A17"/>
    <mergeCell ref="B16:F16"/>
    <mergeCell ref="A18:A21"/>
    <mergeCell ref="A1:M1"/>
    <mergeCell ref="A2:M3"/>
    <mergeCell ref="N2:P9"/>
    <mergeCell ref="L4:M4"/>
    <mergeCell ref="L5:M5"/>
    <mergeCell ref="G10:G13"/>
    <mergeCell ref="L13:M13"/>
    <mergeCell ref="L8:M8"/>
    <mergeCell ref="L9:M9"/>
    <mergeCell ref="L14:M14"/>
    <mergeCell ref="L15:M15"/>
    <mergeCell ref="L16:M16"/>
    <mergeCell ref="L17:M17"/>
    <mergeCell ref="L18:M18"/>
    <mergeCell ref="L19:M19"/>
    <mergeCell ref="L21:M21"/>
    <mergeCell ref="L22:M22"/>
    <mergeCell ref="L23:M23"/>
    <mergeCell ref="L24:M24"/>
    <mergeCell ref="L25:M25"/>
    <mergeCell ref="L26:M26"/>
  </mergeCells>
  <dataValidations>
    <dataValidation type="list" allowBlank="1" showErrorMessage="1" sqref="K4">
      <formula1>Listas!$D$5:$D$6</formula1>
    </dataValidation>
    <dataValidation type="list" allowBlank="1" showErrorMessage="1" sqref="K8">
      <formula1>Listas!$I$2:$I$3</formula1>
    </dataValidation>
    <dataValidation type="list" allowBlank="1" showErrorMessage="1" sqref="K13:K19 K21:K27 K29:K35 K37:K43">
      <formula1>Listas!$G$3:$G$4</formula1>
    </dataValidation>
    <dataValidation type="list" allowBlank="1" showErrorMessage="1" sqref="K5">
      <formula1>Listas!$F$2:$F$4</formula1>
    </dataValidation>
    <dataValidation type="list" allowBlank="1" showErrorMessage="1" sqref="K7">
      <formula1>Listas!$D$2:$D$3</formula1>
    </dataValidation>
    <dataValidation type="list" allowBlank="1" showErrorMessage="1" sqref="K9">
      <formula1>Listas!$H$3:$H$4</formula1>
    </dataValidation>
    <dataValidation type="list" allowBlank="1" showErrorMessage="1" sqref="I13 I21 I29 I37">
      <formula1>Listas!$A$3:$A$10</formula1>
    </dataValidation>
    <dataValidation type="list" allowBlank="1" showErrorMessage="1" sqref="I14:I15 I22:I23 I30:I31 I38:I39">
      <formula1>Listas!$B$3:$B$17</formula1>
    </dataValidation>
    <dataValidation type="list" allowBlank="1" showErrorMessage="1" sqref="I16:I19 I24:I27 I32:I35 I40:I43">
      <formula1>Listas!$C$3:$C$56</formula1>
    </dataValidation>
    <dataValidation type="list" allowBlank="1" showErrorMessage="1" sqref="K6">
      <formula1>Listas!$E$2:$E$4</formula1>
    </dataValidation>
  </dataValidations>
  <hyperlinks>
    <hyperlink r:id="rId2" ref="A1"/>
  </hyperlinks>
  <printOptions/>
  <pageMargins bottom="0.75" footer="0.0" header="0.0" left="0.7" right="0.7" top="0.75"/>
  <pageSetup orientation="portrait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8.71"/>
    <col customWidth="1" min="3" max="3" width="6.0"/>
    <col customWidth="1" min="4" max="4" width="6.29"/>
    <col customWidth="1" min="5" max="12" width="5.86"/>
    <col customWidth="1" min="13" max="13" width="7.57"/>
    <col customWidth="1" hidden="1" min="14" max="15" width="7.57"/>
    <col customWidth="1" hidden="1" min="16" max="19" width="8.43"/>
    <col customWidth="1" hidden="1" min="20" max="20" width="5.86"/>
    <col customWidth="1" hidden="1" min="21" max="21" width="6.0"/>
    <col customWidth="1" hidden="1" min="22" max="22" width="5.57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Sentadilla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IF('3D Semana 3'!B25="Retest","Wgt",IF(AND(Z3=0,R3=0),"Retest",IF(Z3+AA3=3,'3D Semana 3'!B25+AC3,IF(Z3+AA3=5,'3D Semana 3'!B25+N3,'3D Semana 3'!B25))))</f>
        <v>Retest</v>
      </c>
      <c r="C3" s="123" t="str">
        <f>IF(B3="Retest","5RM",IF(AND('3D Semana 3'!B25="Retest",Personalizacion!$K$13="Default"),"5x3+",IF(AND('3D Semana 3'!B25="Retest",Personalizacion!$K$13="Modified"),"3x5+",IF(SUM('3D Semana 3'!G25:L26)&gt;=X3,'3D Semana 3'!C25,IF('3D Semana 3'!C25="5x3+","6x2+",IF('3D Semana 3'!C25="6x2+","10x1+",IF('3D Semana 3'!C25="10x1+","5RM",IF('3D Semana 3'!C25="3x5+","4x3+",IF('3D Semana 3'!C25="4x3+","5x2+","5RM")))))))))</f>
        <v>5RM</v>
      </c>
      <c r="D3" s="124">
        <f t="shared" ref="D3:F3" si="1">T3</f>
        <v>0</v>
      </c>
      <c r="E3" s="124">
        <f t="shared" si="1"/>
        <v>0</v>
      </c>
      <c r="F3" s="124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IF(OR('3D Semana 3'!C25="10x1+",'3D Semana 3'!C25="5x2+"),0,1)</f>
        <v>0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IF(OR('3D Semana 3'!C25="5x3+",'3D Semana 3'!C25="3x5+"),15,IF(OR('3D Semana 3'!C25="6x2+",'3D Semana 3'!C25="4x3+"),12,10))</f>
        <v>10</v>
      </c>
      <c r="Y3" s="4">
        <f>SUMPRODUCT('3D Semana 3'!G25:L25+'3D Semana 3'!G26:L26)</f>
        <v>0</v>
      </c>
      <c r="Z3" s="127">
        <f>IF(Y3&gt;=X3,"1",0)</f>
        <v>0</v>
      </c>
      <c r="AA3" s="4">
        <f>IF(Personalizacion!$K$9="Modified",2,4)</f>
        <v>4</v>
      </c>
      <c r="AB3" s="4">
        <f>IF('3D Semana 3'!C25="5x3+",'3D Semana 3'!C25,IF('3D Semana 3'!C25="3x5+",'3D Semana 3'!C25,0))</f>
        <v>0</v>
      </c>
      <c r="AC3" s="4" t="str">
        <f>IF('3D Semana 3'!C25="5x3+",IF(AND(AB3&gt;=3,AB3&lt;=4),N3,IF(AND(AB3&gt;=5,AB3&lt;=7),O3,P3)),IF(AND(AB3&gt;=5,AB3&lt;=6),N3,IF(AND(AB3&gt;=7,AB3&lt;=8),O3,P3)))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0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0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>
        <f t="array" ref="AQ3">IF(OR($B3="Wgt",$B3="Reset",$B3="Retest",$B3=0),0,IF(Personalizacion!$K$6="Lbs",INDEX(#REF!,MATCH($B3,#REF!,0)),INDEX('Kg BarCalc'!N:N,MATCH($B3,'Kg BarCalc'!$A:$A,0))))</f>
        <v>0</v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>
        <f>IF(OR('3D Semana 3'!B27="Reset",'3D Semana 3'!B27="Wgt"),"Wgt",IF(SUMPRODUCT('3D Semana 3'!G27:J27)&gt;=X5,SUM('3D Semana 3'!B27+Personalizacion!$K$16),IF(OR('3D Semana 3'!C27="3x6",'3D Semana 3'!C27="4x4"),"Reset",'3D Semana 3'!B27)))</f>
        <v>70.5</v>
      </c>
      <c r="C5" s="142" t="str">
        <f>IF(AND(B5="Reset",Personalizacion!$K$14="Default"),"3x10",IF(AND(B5="Reset",Personalizacion!$K$14="Modified"),"4x8",IF(SUMPRODUCT('3D Semana 3'!G27:J27)&gt;=X5,'3D Semana 3'!C27,IF('3D Semana 3'!C27="3x10","3x8",IF('3D Semana 3'!C27="3x8","3x6",IF('3D Semana 3'!C27="3x6","Wgt",IF('3D Semana 3'!C27="4x8","4x6",IF('3D Semana 3'!C27="4x6","4x4","Wgt"))))))))</f>
        <v>3x6</v>
      </c>
      <c r="D5" s="143">
        <f t="shared" ref="D5:F5" si="2">T5</f>
        <v>42.5</v>
      </c>
      <c r="E5" s="143">
        <f t="shared" si="2"/>
        <v>50</v>
      </c>
      <c r="F5" s="143">
        <f t="shared" si="2"/>
        <v>60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42.5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50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60</v>
      </c>
      <c r="W5" s="4"/>
      <c r="X5" s="4">
        <f>IF('3D Semana 3'!C27="3x10",30,IF('3D Semana 3'!C27="4x8",32,IF(OR('3D Semana 3'!C27="3x8",'3D Semana 3'!C27="4x6"),24,IF('3D Semana 3'!C27="3x6",18,16))))</f>
        <v>24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1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1</v>
      </c>
      <c r="AJ5" s="133">
        <f t="array" ref="AJ5">IF(OR($B5="Wgt",$B5="Reset",$B5="Retest",$B5=0),0,IF(Personalizacion!$K$6="Lbs",INDEX(#REF!,MATCH($B5,#REF!,0)),INDEX('Kg BarCalc'!G:G,MATCH($B5,'Kg BarCalc'!$A:$A,0))))</f>
        <v>0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 t="str">
        <f t="array" ref="AQ5">IF(OR($B5="Wgt",$B5="Reset",$B5="Retest",$B5=0),0,IF(Personalizacion!$K$6="Lbs",INDEX(#REF!,MATCH($B5,#REF!,0)),INDEX('Kg BarCalc'!N:N,MATCH($B5,'Kg BarCalc'!$A:$A,0))))</f>
        <v/>
      </c>
      <c r="AR5" s="4"/>
    </row>
    <row r="6">
      <c r="A6" s="141" t="str">
        <f>IF(Personalizacion!$I$15="Opt Tier 2","",Personalizacion!$I$15)</f>
        <v/>
      </c>
      <c r="B6" s="142" t="str">
        <f>IF(OR('3D Semana 3'!B28="Reset",'3D Semana 3'!B28="Wgt"),"Wgt",IF(SUMPRODUCT('3D Semana 3'!G28:J28)&gt;=X6,SUM('3D Semana 3'!B28+Personalizacion!$K$16),IF(OR('3D Semana 3'!C28="3x6",'3D Semana 3'!C28="4x4"),"Reset",'3D Semana 3'!B28)))</f>
        <v>Reset</v>
      </c>
      <c r="C6" s="142" t="str">
        <f>IF(AND(B6="Reset",Personalizacion!$K$15="Default"),"3x10",IF(AND(B6="Reset",Personalizacion!$K$15="Modified"),"4x8",IF(SUMPRODUCT('3D Semana 3'!G28:J28)&gt;=X6,'3D Semana 3'!C28,IF('3D Semana 3'!C28="3x10","3x8",IF('3D Semana 3'!C28="3x8","3x6",IF('3D Semana 3'!C28="3x6","Wgt",IF('3D Semana 3'!C28="4x8","4x6",IF('3D Semana 3'!C28="4x6","4x4","Wgt"))))))))</f>
        <v>4x8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210"/>
      <c r="L6" s="149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3'!C28="3x10",30,IF('3D Semana 3'!C28="4x8",32,IF(OR('3D Semana 3'!C28="3x8",'3D Semana 3'!C28="4x6"),24,IF('3D Semana 3'!C28="3x6",18,16))))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0" t="str">
        <f>Personalizacion!$I$16</f>
        <v>Jalon al pecho</v>
      </c>
      <c r="B7" s="151">
        <f>IF('3D Semana 3'!B29="Wgt","Wgt",IF(Personalizacion!$K$16="Default",IF('3D Semana 3'!I29&gt;=25,'3D Semana 3'!B29+Personalizacion!$K$17,'3D Semana 3'!B29),IF('3D Semana 3'!J29&gt;=18,'3D Semana 3'!B29+Personalizacion!$K$17,'3D Semana 3'!B29)))</f>
        <v>30</v>
      </c>
      <c r="C7" s="151" t="str">
        <f>IF(Personalizacion!$K$16="Modified","4x12+","3x15+")</f>
        <v>3x15+</v>
      </c>
      <c r="D7" s="152" t="str">
        <f t="shared" ref="D7:F7" si="5">T7</f>
        <v/>
      </c>
      <c r="E7" s="152" t="str">
        <f t="shared" si="5"/>
        <v/>
      </c>
      <c r="F7" s="152" t="str">
        <f t="shared" si="5"/>
        <v/>
      </c>
      <c r="G7" s="153"/>
      <c r="H7" s="153"/>
      <c r="I7" s="153"/>
      <c r="J7" s="135"/>
      <c r="K7" s="177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IF('3D Semana 3'!B30="Wgt","Wgt",IF(Personalizacion!$K$17="Default",IF('3D Semana 3'!I30&gt;=25,'3D Semana 3'!B30+Personalizacion!$K$17,'3D Semana 3'!B30),IF('3D Semana 3'!J30&gt;=18,'3D Semana 3'!B30+Personalizacion!$K$17,'3D Semana 3'!B30)))</f>
        <v/>
      </c>
      <c r="C8" s="151" t="str">
        <f>IF(Personalizacion!$K$17="Modified","4x12+","3x15+")</f>
        <v>4x12+</v>
      </c>
      <c r="D8" s="152" t="str">
        <f t="shared" ref="D8:F8" si="6">T8</f>
        <v/>
      </c>
      <c r="E8" s="152" t="str">
        <f t="shared" si="6"/>
        <v/>
      </c>
      <c r="F8" s="152" t="str">
        <f t="shared" si="6"/>
        <v/>
      </c>
      <c r="G8" s="153"/>
      <c r="H8" s="153"/>
      <c r="I8" s="153"/>
      <c r="J8" s="135"/>
      <c r="K8" s="178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IF('3D Semana 3'!B31="Wgt","Wgt",IF(Personalizacion!$K$18="Default",IF('3D Semana 3'!I31&gt;=25,'3D Semana 3'!B31+Personalizacion!$K$17,'3D Semana 3'!B31),IF('3D Semana 3'!J31&gt;=18,'3D Semana 3'!B31+Personalizacion!$K$17,'3D Semana 3'!B31)))</f>
        <v/>
      </c>
      <c r="C9" s="151" t="str">
        <f>IF(Personalizacion!$K$18="Modified","4x12+","3x15+")</f>
        <v>3x15+</v>
      </c>
      <c r="D9" s="152" t="str">
        <f t="shared" ref="D9:F9" si="7">T9</f>
        <v/>
      </c>
      <c r="E9" s="152" t="str">
        <f t="shared" si="7"/>
        <v/>
      </c>
      <c r="F9" s="152" t="str">
        <f t="shared" si="7"/>
        <v/>
      </c>
      <c r="G9" s="153"/>
      <c r="H9" s="153"/>
      <c r="I9" s="153"/>
      <c r="J9" s="135"/>
      <c r="K9" s="178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IF('3D Semana 3'!B32="Wgt","Wgt",IF(Personalizacion!$K$19="Default",IF('3D Semana 3'!I32&gt;=25,'3D Semana 3'!B32+Personalizacion!$K$17,'3D Semana 3'!B32),IF('3D Semana 3'!J32&gt;=18,'3D Semana 3'!B32+Personalizacion!$K$17,'3D Semana 3'!B32)))</f>
        <v/>
      </c>
      <c r="C10" s="151" t="str">
        <f>IF(Personalizacion!$K$19="Modified","4x12+","3x15+")</f>
        <v>4x12+</v>
      </c>
      <c r="D10" s="152" t="str">
        <f t="shared" ref="D10:F10" si="8">T10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3"/>
      <c r="J10" s="135"/>
      <c r="K10" s="179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Press militar</v>
      </c>
      <c r="F12" s="203" t="str">
        <f>IF(I14="","",SUM(B14*(MAX(G14:L15))*0.0333+B14))</f>
        <v/>
      </c>
      <c r="G12" s="166"/>
      <c r="H12" s="166"/>
      <c r="I12" s="166"/>
      <c r="J12" s="102"/>
      <c r="K12" s="166"/>
      <c r="L12" s="1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Personalizacion!$I$21</f>
        <v>Press militar</v>
      </c>
      <c r="B14" s="123" t="str">
        <f>IF('3D Semana 4'!B3="Retest","Wgt",IF(AND(Z14=0,R14=0),"Retest",IF(Z14+AA14=3,'3D Semana 4'!B3+AC14,IF(Z14+AA14=5,'3D Semana 4'!B3+N14,'3D Semana 4'!B3))))</f>
        <v>Retest</v>
      </c>
      <c r="C14" s="123" t="str">
        <f>IF(B14="Retest","5RM",IF(AND('3D Semana 4'!B3="Retest",Personalizacion!$K$21="Default"),"5x3+",IF(AND('3D Semana 4'!B3="Retest",Personalizacion!$K$21="Modified"),"3x5+",IF(SUM('3D Semana 4'!G3:L3)&gt;=X14,'3D Semana 4'!C3,IF('3D Semana 4'!C3="5x3+","6x2+",IF('3D Semana 4'!C3="6x2+","10x1+",IF('3D Semana 4'!C3="10x1+","5RM",IF('3D Semana 4'!C3="3x5+","4x3+",IF('3D Semana 4'!C3="4x3+","5x2+","5RM")))))))))</f>
        <v>5RM</v>
      </c>
      <c r="D14" s="192">
        <f t="shared" ref="D14:F14" si="9">T14</f>
        <v>0</v>
      </c>
      <c r="E14" s="192">
        <f t="shared" si="9"/>
        <v>0</v>
      </c>
      <c r="F14" s="192">
        <f t="shared" si="9"/>
        <v>0</v>
      </c>
      <c r="G14" s="135"/>
      <c r="H14" s="135"/>
      <c r="I14" s="135"/>
      <c r="J14" s="125"/>
      <c r="K14" s="135"/>
      <c r="L14" s="13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IF(OR('3D Semana 4'!C3="10x1+",'3D Semana 4'!C3="5x2+"),0,1)</f>
        <v>0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IF(OR('3D Semana 4'!C3="5x3+",'3D Semana 4'!C3="3x5+"),15,IF(OR('3D Semana 4'!C3="6x2+",'3D Semana 4'!C3="4x3+"),12,10))</f>
        <v>10</v>
      </c>
      <c r="Y14" s="4">
        <f>SUMPRODUCT('3D Semana 4'!G3:L3+'3D Semana 4'!G4:L4)</f>
        <v>0</v>
      </c>
      <c r="Z14" s="127">
        <f>IF(Y14&gt;=X14,"1",0)</f>
        <v>0</v>
      </c>
      <c r="AA14" s="4">
        <f>IF(Personalizacion!$K$9="Modified",2,4)</f>
        <v>4</v>
      </c>
      <c r="AB14" s="4">
        <f>IF('3D Semana 4'!C3="5x3+",'3D Semana 4'!K3,IF('3D Semana 4'!C3="3x5+",'3D Semana 4'!I3,0))</f>
        <v>0</v>
      </c>
      <c r="AC14" s="4" t="str">
        <f>IF('3D Semana 4'!C3="5x3+",IF(AND(AB14&gt;=3,AB14&lt;=4),N14,IF(AND(AB14&gt;=5,AB14&lt;=7),O14,P14)),IF(AND(AB14&gt;=5,AB14&lt;=6),N14,IF(AND(AB14&gt;=7,AB14&lt;=8),O14,P14)))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0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0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>
        <f t="array" ref="AQ14">IF(OR($B14="Wgt",$B14="Reset",$B14="Retest",$B14=0),0,IF(Personalizacion!$K$6="Lbs",INDEX(#REF!,MATCH($B14,#REF!,0)),INDEX('Kg BarCalc'!N:N,MATCH($B14,'Kg BarCalc'!$A:$A,0))))</f>
        <v>0</v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Personalizacion!$I$22</f>
        <v>Peso muerto</v>
      </c>
      <c r="B16" s="142" t="str">
        <f>IF(OR('3D Semana 4'!B5="Reset",'3D Semana 4'!B5="Wgt"),"Wgt",IF(SUMPRODUCT('3D Semana 4'!G5:J5)&gt;=X16,SUM('3D Semana 4'!B5+N16),IF(OR('3D Semana 4'!C5="3x6",'3D Semana 4'!C5="4x4"),"Reset",'3D Semana 4'!B5)))</f>
        <v>Reset</v>
      </c>
      <c r="C16" s="142" t="str">
        <f>IF(AND(B16="Reset",Personalizacion!$K$22="Default"),"3x10",IF(AND(B16="Reset",Personalizacion!$K$22="Modified"),"4x8",IF(SUMPRODUCT('3D Semana 4'!G5:J5)&gt;=X16,'3D Semana 4'!C5,IF('3D Semana 4'!C5="3x10","3x8",IF('3D Semana 4'!C5="3x8","3x6",IF('3D Semana 4'!C5="3x6","Wgt",IF('3D Semana 4'!C5="4x8","4x6",IF('3D Semana 4'!C5="4x6","4x4","Wgt"))))))))</f>
        <v>3x10</v>
      </c>
      <c r="D16" s="143">
        <f t="shared" ref="D16:F16" si="10">T16</f>
        <v>0</v>
      </c>
      <c r="E16" s="143">
        <f t="shared" si="10"/>
        <v>0</v>
      </c>
      <c r="F16" s="143">
        <f t="shared" si="10"/>
        <v>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IF('3D Semana 4'!C3="3x10",30,IF('3D Semana 4'!C3="4x8",32,IF(OR('3D Semana 4'!C3="3x8",'3D Semana 4'!C3="4x6"),24,IF('3D Semana 4'!C3="3x6",18,16))))</f>
        <v>16</v>
      </c>
      <c r="Y16" s="4"/>
      <c r="Z16" s="4"/>
      <c r="AA16" s="4"/>
      <c r="AB16" s="4"/>
      <c r="AC16" s="4"/>
      <c r="AD16" s="4">
        <f t="shared" ref="AD16:AD21" si="12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0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>
        <f t="array" ref="AQ16">IF(OR($B16="Wgt",$B16="Reset",$B16="Retest",$B16=0),0,IF(Personalizacion!$K$6="Lbs",INDEX(#REF!,MATCH($B16,#REF!,0)),INDEX('Kg BarCalc'!N:N,MATCH($B16,'Kg BarCalc'!$A:$A,0))))</f>
        <v>0</v>
      </c>
      <c r="AR16" s="4"/>
    </row>
    <row r="17">
      <c r="A17" s="141" t="str">
        <f>IF(Personalizacion!$I$23="Opt Tier 2","",Personalizacion!$I$23)</f>
        <v/>
      </c>
      <c r="B17" s="142" t="str">
        <f>IF(OR('3D Semana 4'!B6="Reset",'3D Semana 4'!B6="Wgt"),"Wgt",IF(SUMPRODUCT('3D Semana 4'!G6:J6)&gt;=X17,SUM('3D Semana 4'!B6+N17),IF(OR('3D Semana 4'!C6="3x6",'3D Semana 4'!C6="4x4"),"Reset",'3D Semana 4'!B6)))</f>
        <v>Reset</v>
      </c>
      <c r="C17" s="142" t="str">
        <f>IF(AND(B17="Reset",Personalizacion!$K$23="Default"),"3x10",IF(AND(B17="Reset",Personalizacion!$K$23="Modified"),"4x8",IF(SUMPRODUCT('3D Semana 4'!G6:J6)&gt;=X17,'3D Semana 4'!C6,IF('3D Semana 4'!C6="3x10","3x8",IF('3D Semana 4'!C6="3x8","3x6",IF('3D Semana 4'!C6="3x6","Wgt",IF('3D Semana 4'!C6="4x8","4x6",IF('3D Semana 4'!C6="4x6","4x4","Wgt"))))))))</f>
        <v>4x8</v>
      </c>
      <c r="D17" s="143">
        <f t="shared" ref="D17:F17" si="11">T17</f>
        <v>0</v>
      </c>
      <c r="E17" s="143">
        <f t="shared" si="11"/>
        <v>0</v>
      </c>
      <c r="F17" s="143">
        <f t="shared" si="11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4'!C4="3x10",30,IF('3D Semana 4'!C4="4x8",32,IF(OR('3D Semana 4'!C4="3x8",'3D Semana 4'!C4="4x6"),24,IF('3D Semana 4'!C4="3x6",18,16))))</f>
        <v>16</v>
      </c>
      <c r="Y17" s="4"/>
      <c r="Z17" s="4"/>
      <c r="AA17" s="4"/>
      <c r="AB17" s="4"/>
      <c r="AC17" s="4"/>
      <c r="AD17" s="4">
        <f t="shared" si="12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1" t="str">
        <f>Personalizacion!$I$24</f>
        <v>Remo con mancuernas</v>
      </c>
      <c r="B18" s="151">
        <f>IF('3D Semana 4'!B7="Wgt","Wgt",IF(Personalizacion!$K$32="Default",IF('3D Semana 4'!I7&gt;=25,'3D Semana 4'!B7+N18,'3D Semana 4'!B7),IF('3D Semana 4'!J7&gt;=18,'3D Semana 4'!B7+N18,'3D Semana 4'!B7)))</f>
        <v>20</v>
      </c>
      <c r="C18" s="151" t="str">
        <f>IF(Personalizacion!$K$24="Modified","4x12+","3x15+")</f>
        <v>3x15+</v>
      </c>
      <c r="D18" s="195"/>
      <c r="E18" s="195"/>
      <c r="F18" s="195"/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12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IF(Personalizacion!$I$25="Opt Tier 3","",Personalizacion!$I$25)</f>
        <v>Curl martillo</v>
      </c>
      <c r="B19" s="151" t="str">
        <f>IF('3D Semana 4'!B8="Wgt","Wgt",IF(Personalizacion!$K$33="Default",IF('3D Semana 4'!I8&gt;=25,'3D Semana 4'!B8+N19,'3D Semana 4'!B8),IF('3D Semana 4'!J8&gt;=18,'3D Semana 4'!B8+N19,'3D Semana 4'!B8)))</f>
        <v/>
      </c>
      <c r="C19" s="151" t="str">
        <f>IF(Personalizacion!$K$25="Modified","4x12+","3x15+")</f>
        <v>4x12+</v>
      </c>
      <c r="D19" s="195"/>
      <c r="E19" s="195"/>
      <c r="F19" s="195"/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12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IF(Personalizacion!$I$26="Opt Tier 3","",Personalizacion!$I$26)</f>
        <v>Face pulls</v>
      </c>
      <c r="B20" s="151" t="str">
        <f>IF('3D Semana 4'!B9="Wgt","Wgt",IF(Personalizacion!$K$34="Default",IF('3D Semana 4'!I9&gt;=25,'3D Semana 4'!B9+N20,'3D Semana 4'!B9),IF('3D Semana 4'!J9&gt;=18,'3D Semana 4'!B9+N20,'3D Semana 4'!B9)))</f>
        <v/>
      </c>
      <c r="C20" s="151" t="str">
        <f>IF(Personalizacion!$K$26="Modified","4x12+","3x15+")</f>
        <v>3x15+</v>
      </c>
      <c r="D20" s="197"/>
      <c r="E20" s="197"/>
      <c r="F20" s="197"/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12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IF('3D Semana 4'!B10="Wgt","Wgt",IF(Personalizacion!$K$35="Default",IF('3D Semana 4'!I10&gt;=25,'3D Semana 4'!B10+N21,'3D Semana 4'!B10),IF('3D Semana 4'!J10&gt;=18,'3D Semana 4'!B10+N21,'3D Semana 4'!B10)))</f>
        <v/>
      </c>
      <c r="C21" s="151" t="str">
        <f>IF(Personalizacion!$K$27="Modified","4x12+","3x15+")</f>
        <v>4x12+</v>
      </c>
      <c r="D21" s="195"/>
      <c r="E21" s="195"/>
      <c r="F21" s="195"/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12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Press de banca</v>
      </c>
      <c r="F23" s="203" t="str">
        <f>IF(I25="","",SUM(B25*(MAX(G25:L26))*0.0333+B25))</f>
        <v/>
      </c>
      <c r="G23" s="166"/>
      <c r="H23" s="166"/>
      <c r="I23" s="166"/>
      <c r="J23" s="102"/>
      <c r="K23" s="166"/>
      <c r="L23" s="16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IF('3D Semana 4'!B14="Retest","Wgt",IF(AND(Z25=0,R25=0),"Retest",IF(Z25+AA25=3,'3D Semana 4'!B14+AC25,IF(Z25+AA25=5,'3D Semana 4'!B14+N25,'3D Semana 4'!B14))))</f>
        <v>Retest</v>
      </c>
      <c r="C25" s="123" t="str">
        <f>IF(B25="Retest","5RM",IF(AND('3D Semana 4'!B14="Retest",Personalizacion!$K$29="Default"),"5x3+",IF(AND('3D Semana 4'!B14="Retest",Personalizacion!$K$29="Modified"),"3x5+",IF(SUM('3D Semana 4'!G14:L15)&gt;=X25,'3D Semana 4'!C14,IF('3D Semana 4'!C14="5x3+","6x2+",IF('3D Semana 4'!C14="6x2+","10x1+",IF('3D Semana 4'!C14="10x1+","5RM",IF('3D Semana 4'!C14="3x5+","4x3+",IF('3D Semana 4'!C14="4x3+","5x2+","5RM")))))))))</f>
        <v>5RM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35"/>
      <c r="H25" s="135"/>
      <c r="I25" s="135"/>
      <c r="J25" s="125"/>
      <c r="K25" s="135"/>
      <c r="L25" s="13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IF(OR('3D Semana 4'!C14="10x1+",'3D Semana 4'!C14="5x2+"),0,1)</f>
        <v>0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IF(OR('3D Semana 4'!C14="5x3+",'3D Semana 4'!C14="3x5+"),15,IF(OR('3D Semana 4'!C14="6x2+",'3D Semana 4'!C14="4x3+"),12,10))</f>
        <v>10</v>
      </c>
      <c r="Y25" s="4">
        <f>SUMPRODUCT('3D Semana 4'!G14:L14+'3D Semana 4'!G15:L15)</f>
        <v>0</v>
      </c>
      <c r="Z25" s="127">
        <f>IF(Y25&gt;=X25,"1",0)</f>
        <v>0</v>
      </c>
      <c r="AA25" s="4">
        <f>IF(Personalizacion!$K$9="Modified",2,4)</f>
        <v>4</v>
      </c>
      <c r="AB25" s="4">
        <f>IF('3D Semana 4'!C14="5x3+",'3D Semana 4'!K14,IF('3D Semana 4'!C14="3x5+",'3D Semana 4'!I14,0))</f>
        <v>0</v>
      </c>
      <c r="AC25" s="4" t="str">
        <f>IF('3D Semana 4'!C14="5x3+",IF(AND(AB25&gt;=3,AB25&lt;=4),N25,IF(AND(AB25&gt;=5,AB25&lt;=7),O25,P25)),IF(AND(AB25&gt;=5,AB25&lt;=6),N25,IF(AND(AB25&gt;=7,AB25&lt;=8),O25,P25)))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0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0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>
        <f t="array" ref="AQ25">IF(OR($B25="Wgt",$B25="Reset",$B25="Retest",$B25=0),0,IF(Personalizacion!$K$6="Lbs",INDEX(#REF!,MATCH($B25,#REF!,0)),INDEX('Kg BarCalc'!N:N,MATCH($B25,'Kg BarCalc'!$A:$A,0))))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IF(OR('3D Semana 4'!B16="Reset",'3D Semana 4'!B16="Wgt"),"Wgt",IF(SUMPRODUCT('3D Semana 4'!G16:J16)&gt;=X27,SUM('3D Semana 4'!B16+N27),IF(OR('3D Semana 4'!C16="3x6",'3D Semana 4'!C16="4x4"),"Reset",'3D Semana 4'!B16)))</f>
        <v>Reset</v>
      </c>
      <c r="C27" s="142" t="str">
        <f>IF(AND(B27="Reset",Personalizacion!$K$30="Default"),"3x10",IF(AND(B27="Reset",Personalizacion!$K$30="Modified"),"4x8",IF(SUMPRODUCT('3D Semana 4'!G16:J16)&gt;=X27,'3D Semana 4'!C16,IF('3D Semana 4'!C16="3x10","3x8",IF('3D Semana 4'!C16="3x8","3x6",IF('3D Semana 4'!C16="3x6","Wgt",IF('3D Semana 4'!C16="4x8","4x6",IF('3D Semana 4'!C16="4x6","4x4","Wgt"))))))))</f>
        <v>3x10</v>
      </c>
      <c r="D27" s="143">
        <f t="shared" ref="D27:F27" si="14">T27</f>
        <v>0</v>
      </c>
      <c r="E27" s="143">
        <f t="shared" si="14"/>
        <v>0</v>
      </c>
      <c r="F27" s="143">
        <f t="shared" si="14"/>
        <v>0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IF('3D Semana 4'!C16="3x10",30,IF('3D Semana 4'!C16="4x8",32,IF(OR('3D Semana 4'!C16="3x8",'3D Semana 4'!C16="4x6"),24,IF('3D Semana 4'!C16="3x6",18,16))))</f>
        <v>18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0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>
        <f t="array" ref="AQ27">IF(OR($B27="Wgt",$B27="Reset",$B27="Retest",$B27=0),0,IF(Personalizacion!$K$6="Lbs",INDEX(#REF!,MATCH($B27,#REF!,0)),INDEX('Kg BarCalc'!N:N,MATCH($B27,'Kg BarCalc'!$A:$A,0))))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IF(OR('3D Semana 4'!B17="Reset",'3D Semana 4'!B17="Wgt"),"Wgt",IF(SUMPRODUCT('3D Semana 4'!G17:J17)&gt;=X28,SUM('3D Semana 4'!B17+N28),IF(OR('3D Semana 4'!C17="3x6",'3D Semana 4'!C17="4x4"),"Reset",'3D Semana 4'!B17)))</f>
        <v>Reset</v>
      </c>
      <c r="C28" s="142" t="str">
        <f>IF(AND(B28="Reset",Personalizacion!$K$31="Default"),"3x10",IF(AND(B28="Reset",Personalizacion!$K$31="Modified"),"4x8",IF(SUMPRODUCT('3D Semana 4'!G17:J17)&gt;=X28,'3D Semana 4'!C17,IF('3D Semana 4'!C17="3x10","3x8",IF('3D Semana 4'!C17="3x8","3x6",IF('3D Semana 4'!C17="3x6","Wgt",IF('3D Semana 4'!C17="4x8","4x6",IF('3D Semana 4'!C17="4x6","4x4","Wgt"))))))))</f>
        <v>4x8</v>
      </c>
      <c r="D28" s="143">
        <f t="shared" ref="D28:F28" si="15">T28</f>
        <v>0</v>
      </c>
      <c r="E28" s="143">
        <f t="shared" si="15"/>
        <v>0</v>
      </c>
      <c r="F28" s="143">
        <f t="shared" si="15"/>
        <v>0</v>
      </c>
      <c r="G28" s="144"/>
      <c r="H28" s="144"/>
      <c r="I28" s="144"/>
      <c r="J28" s="135"/>
      <c r="K28" s="179"/>
      <c r="L28" s="164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4'!C17="3x10",30,IF('3D Semana 4'!C17="4x8",32,IF(OR('3D Semana 4'!C17="3x8",'3D Semana 4'!C17="4x6"),24,IF('3D Semana 4'!C17="3x6",18,16))))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1" t="str">
        <f>Personalizacion!$I$32</f>
        <v>Jalon al pecho</v>
      </c>
      <c r="B29" s="151">
        <f>IF('3D Semana 4'!B18="Wgt","Wgt",IF(Personalizacion!$K$40="Default",IF('3D Semana 4'!I18&gt;=25,'3D Semana 4'!B18+N29,'3D Semana 4'!B18),IF('3D Semana 4'!J18&gt;=18,'3D Semana 4'!B18+N29,'3D Semana 4'!B18)))</f>
        <v>30</v>
      </c>
      <c r="C29" s="151" t="str">
        <f>IF(Personalizacion!$K$32="Modified","4x12+","3x15+")</f>
        <v>3x15+</v>
      </c>
      <c r="D29" s="195"/>
      <c r="E29" s="195"/>
      <c r="F29" s="195"/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IF('3D Semana 4'!B19="Wgt","Wgt",IF(Personalizacion!$K$41="Default",IF('3D Semana 4'!I19&gt;=25,'3D Semana 4'!B19+N30,'3D Semana 4'!B19),IF('3D Semana 4'!J19&gt;=18,'3D Semana 4'!B19+N30,'3D Semana 4'!B19)))</f>
        <v/>
      </c>
      <c r="C30" s="151" t="str">
        <f>IF(Personalizacion!$K$33="Modified","4x12+","3x15+")</f>
        <v>4x12+</v>
      </c>
      <c r="D30" s="195"/>
      <c r="E30" s="195"/>
      <c r="F30" s="195"/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IF('3D Semana 4'!B20="Wgt","Wgt",IF(Personalizacion!$K$42="Default",IF('3D Semana 4'!I20&gt;=25,'3D Semana 4'!B20+N31,'3D Semana 4'!B20),IF('3D Semana 4'!J20&gt;=18,'3D Semana 4'!B20+N31,'3D Semana 4'!B20)))</f>
        <v/>
      </c>
      <c r="C31" s="151" t="str">
        <f>IF(Personalizacion!$K$34="Modified","4x12+","3x15+")</f>
        <v>3x15+</v>
      </c>
      <c r="D31" s="197"/>
      <c r="E31" s="197"/>
      <c r="F31" s="197"/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IF('3D Semana 4'!B21="Wgt","Wgt",IF(Personalizacion!$K$43="Default",IF('3D Semana 4'!I21&gt;=25,'3D Semana 4'!B21+N32,'3D Semana 4'!B21),IF('3D Semana 4'!J21&gt;=18,'3D Semana 4'!B21+N32,'3D Semana 4'!B21)))</f>
        <v/>
      </c>
      <c r="C32" s="151" t="str">
        <f>IF(Personalizacion!$K$35="Modified","4x12+","3x15+")</f>
        <v>4x12+</v>
      </c>
      <c r="D32" s="195"/>
      <c r="E32" s="195"/>
      <c r="F32" s="195"/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4"/>
      <c r="B33" s="4"/>
      <c r="C33" s="4"/>
      <c r="D33" s="167"/>
      <c r="E33" s="167"/>
      <c r="F33" s="16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E12:AQ12"/>
    <mergeCell ref="AE23:AQ23"/>
    <mergeCell ref="K18:L21"/>
    <mergeCell ref="K27:L28"/>
    <mergeCell ref="K29:L32"/>
    <mergeCell ref="AE1:AQ1"/>
    <mergeCell ref="D2:F2"/>
    <mergeCell ref="K5:L6"/>
    <mergeCell ref="K7:L10"/>
    <mergeCell ref="D13:F13"/>
    <mergeCell ref="K16:L17"/>
    <mergeCell ref="D24:F24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D3:I3">
    <cfRule type="expression" dxfId="0" priority="6">
      <formula>$C3="3x5+"</formula>
    </cfRule>
  </conditionalFormatting>
  <conditionalFormatting sqref="D3:I3">
    <cfRule type="expression" dxfId="0" priority="7">
      <formula>$C3="4x3+"</formula>
    </cfRule>
  </conditionalFormatting>
  <conditionalFormatting sqref="K25">
    <cfRule type="expression" dxfId="0" priority="8">
      <formula>$C25="5x3+"</formula>
    </cfRule>
  </conditionalFormatting>
  <conditionalFormatting sqref="K25">
    <cfRule type="expression" dxfId="0" priority="9">
      <formula>$C25="5x2+"</formula>
    </cfRule>
  </conditionalFormatting>
  <conditionalFormatting sqref="K25">
    <cfRule type="expression" dxfId="0" priority="10">
      <formula>$C25="10x1+"</formula>
    </cfRule>
  </conditionalFormatting>
  <conditionalFormatting sqref="K25">
    <cfRule type="expression" dxfId="0" priority="11">
      <formula>$C25="6x2+"</formula>
    </cfRule>
  </conditionalFormatting>
  <conditionalFormatting sqref="K3">
    <cfRule type="expression" dxfId="0" priority="12">
      <formula>$C3="5x3+"</formula>
    </cfRule>
  </conditionalFormatting>
  <conditionalFormatting sqref="K3">
    <cfRule type="expression" dxfId="0" priority="13">
      <formula>$C3="5x2+"</formula>
    </cfRule>
  </conditionalFormatting>
  <conditionalFormatting sqref="K3">
    <cfRule type="expression" dxfId="0" priority="14">
      <formula>$C3="10x1+"</formula>
    </cfRule>
  </conditionalFormatting>
  <conditionalFormatting sqref="K3">
    <cfRule type="expression" dxfId="0" priority="15">
      <formula>$C3="6x2+"</formula>
    </cfRule>
  </conditionalFormatting>
  <conditionalFormatting sqref="D3:I3">
    <cfRule type="expression" dxfId="0" priority="16">
      <formula>$C3="5x3+"</formula>
    </cfRule>
  </conditionalFormatting>
  <conditionalFormatting sqref="D3:I3">
    <cfRule type="expression" dxfId="0" priority="17">
      <formula>$C3="5x2+"</formula>
    </cfRule>
  </conditionalFormatting>
  <conditionalFormatting sqref="D3:I3">
    <cfRule type="expression" dxfId="0" priority="18">
      <formula>$C3="10x1+"</formula>
    </cfRule>
  </conditionalFormatting>
  <conditionalFormatting sqref="D3:I3 L3">
    <cfRule type="expression" dxfId="0" priority="19">
      <formula>$C3="6x2+"</formula>
    </cfRule>
  </conditionalFormatting>
  <conditionalFormatting sqref="D3:F3">
    <cfRule type="expression" dxfId="0" priority="20">
      <formula>$C3="5RM"</formula>
    </cfRule>
  </conditionalFormatting>
  <conditionalFormatting sqref="G4:I4 K4">
    <cfRule type="expression" dxfId="0" priority="21">
      <formula>$C3="10x1+"</formula>
    </cfRule>
  </conditionalFormatting>
  <conditionalFormatting sqref="B3:C3">
    <cfRule type="expression" dxfId="0" priority="22">
      <formula>$C3="5x3+"</formula>
    </cfRule>
  </conditionalFormatting>
  <conditionalFormatting sqref="B3:C3">
    <cfRule type="expression" dxfId="0" priority="23">
      <formula>$C3="5x2+"</formula>
    </cfRule>
  </conditionalFormatting>
  <conditionalFormatting sqref="B3:C3">
    <cfRule type="expression" dxfId="0" priority="24">
      <formula>$C3="10x1+"</formula>
    </cfRule>
  </conditionalFormatting>
  <conditionalFormatting sqref="B3:C3">
    <cfRule type="expression" dxfId="0" priority="25">
      <formula>$C3="6x2+"</formula>
    </cfRule>
  </conditionalFormatting>
  <conditionalFormatting sqref="B3:C3">
    <cfRule type="expression" dxfId="0" priority="26">
      <formula>$C3="5RM"</formula>
    </cfRule>
  </conditionalFormatting>
  <conditionalFormatting sqref="B3:C3">
    <cfRule type="expression" dxfId="0" priority="27">
      <formula>$C3="3x5+"</formula>
    </cfRule>
  </conditionalFormatting>
  <conditionalFormatting sqref="B3:C3">
    <cfRule type="expression" dxfId="0" priority="28">
      <formula>$C3="4x3+"</formula>
    </cfRule>
  </conditionalFormatting>
  <conditionalFormatting sqref="D25:F26">
    <cfRule type="expression" dxfId="0" priority="29">
      <formula>$C25="5x3+"</formula>
    </cfRule>
  </conditionalFormatting>
  <conditionalFormatting sqref="D25:F26">
    <cfRule type="expression" dxfId="0" priority="30">
      <formula>$C25="5x2+"</formula>
    </cfRule>
  </conditionalFormatting>
  <conditionalFormatting sqref="D25:F26">
    <cfRule type="expression" dxfId="0" priority="31">
      <formula>$C25="10x1+"</formula>
    </cfRule>
  </conditionalFormatting>
  <conditionalFormatting sqref="D25:F26">
    <cfRule type="expression" dxfId="0" priority="32">
      <formula>$C25="6x2+"</formula>
    </cfRule>
  </conditionalFormatting>
  <conditionalFormatting sqref="B25">
    <cfRule type="expression" dxfId="0" priority="33">
      <formula>$C25="5x3+"</formula>
    </cfRule>
  </conditionalFormatting>
  <conditionalFormatting sqref="B25">
    <cfRule type="expression" dxfId="0" priority="34">
      <formula>$C25="5x2+"</formula>
    </cfRule>
  </conditionalFormatting>
  <conditionalFormatting sqref="B25">
    <cfRule type="expression" dxfId="0" priority="35">
      <formula>$C25="10x1+"</formula>
    </cfRule>
  </conditionalFormatting>
  <conditionalFormatting sqref="B25">
    <cfRule type="expression" dxfId="0" priority="36">
      <formula>$C25="6x2+"</formula>
    </cfRule>
  </conditionalFormatting>
  <conditionalFormatting sqref="D25:F26">
    <cfRule type="expression" dxfId="0" priority="37">
      <formula>$C25="5RM"</formula>
    </cfRule>
  </conditionalFormatting>
  <conditionalFormatting sqref="D25:F26">
    <cfRule type="expression" dxfId="0" priority="38">
      <formula>$C25="3x5+"</formula>
    </cfRule>
  </conditionalFormatting>
  <conditionalFormatting sqref="D25:F26">
    <cfRule type="expression" dxfId="0" priority="39">
      <formula>$C25="4x3+"</formula>
    </cfRule>
  </conditionalFormatting>
  <conditionalFormatting sqref="A3">
    <cfRule type="expression" dxfId="0" priority="40">
      <formula>$C3="3x5+"</formula>
    </cfRule>
  </conditionalFormatting>
  <conditionalFormatting sqref="A3">
    <cfRule type="expression" dxfId="0" priority="41">
      <formula>$C3="4x3+"</formula>
    </cfRule>
  </conditionalFormatting>
  <conditionalFormatting sqref="A14">
    <cfRule type="expression" dxfId="0" priority="42">
      <formula>$C14="5x3+"</formula>
    </cfRule>
  </conditionalFormatting>
  <conditionalFormatting sqref="A14">
    <cfRule type="expression" dxfId="0" priority="43">
      <formula>$C14="5x2+"</formula>
    </cfRule>
  </conditionalFormatting>
  <conditionalFormatting sqref="A14">
    <cfRule type="expression" dxfId="0" priority="44">
      <formula>$C14="10x1+"</formula>
    </cfRule>
  </conditionalFormatting>
  <conditionalFormatting sqref="A14">
    <cfRule type="expression" dxfId="0" priority="45">
      <formula>$C14="6x2+"</formula>
    </cfRule>
  </conditionalFormatting>
  <conditionalFormatting sqref="A14">
    <cfRule type="expression" dxfId="0" priority="46">
      <formula>$C14="5RM"</formula>
    </cfRule>
  </conditionalFormatting>
  <conditionalFormatting sqref="A14">
    <cfRule type="expression" dxfId="0" priority="47">
      <formula>$C14="3x5+"</formula>
    </cfRule>
  </conditionalFormatting>
  <conditionalFormatting sqref="A14">
    <cfRule type="expression" dxfId="0" priority="48">
      <formula>$C14="4x3+"</formula>
    </cfRule>
  </conditionalFormatting>
  <conditionalFormatting sqref="A25">
    <cfRule type="expression" dxfId="0" priority="49">
      <formula>$C25="5x3+"</formula>
    </cfRule>
  </conditionalFormatting>
  <conditionalFormatting sqref="A25">
    <cfRule type="expression" dxfId="0" priority="50">
      <formula>$C25="5x2+"</formula>
    </cfRule>
  </conditionalFormatting>
  <conditionalFormatting sqref="A25">
    <cfRule type="expression" dxfId="0" priority="51">
      <formula>$C25="10x1+"</formula>
    </cfRule>
  </conditionalFormatting>
  <conditionalFormatting sqref="A25">
    <cfRule type="expression" dxfId="0" priority="52">
      <formula>$C25="6x2+"</formula>
    </cfRule>
  </conditionalFormatting>
  <conditionalFormatting sqref="A25">
    <cfRule type="expression" dxfId="0" priority="53">
      <formula>$C25="5RM"</formula>
    </cfRule>
  </conditionalFormatting>
  <conditionalFormatting sqref="A25">
    <cfRule type="expression" dxfId="0" priority="54">
      <formula>$C25="3x5+"</formula>
    </cfRule>
  </conditionalFormatting>
  <conditionalFormatting sqref="A25">
    <cfRule type="expression" dxfId="0" priority="55">
      <formula>$C25="4x3+"</formula>
    </cfRule>
  </conditionalFormatting>
  <conditionalFormatting sqref="G14:I14">
    <cfRule type="expression" dxfId="0" priority="56">
      <formula>$C14="5x3+"</formula>
    </cfRule>
  </conditionalFormatting>
  <conditionalFormatting sqref="G14:I14">
    <cfRule type="expression" dxfId="0" priority="57">
      <formula>$C14="5x2+"</formula>
    </cfRule>
  </conditionalFormatting>
  <conditionalFormatting sqref="G14:I14">
    <cfRule type="expression" dxfId="0" priority="58">
      <formula>$C14="10x1+"</formula>
    </cfRule>
  </conditionalFormatting>
  <conditionalFormatting sqref="L14 G14:I14">
    <cfRule type="expression" dxfId="0" priority="59">
      <formula>$C14="6x2+"</formula>
    </cfRule>
  </conditionalFormatting>
  <conditionalFormatting sqref="G15:I15 K15">
    <cfRule type="expression" dxfId="0" priority="60">
      <formula>$C14="10x1+"</formula>
    </cfRule>
  </conditionalFormatting>
  <conditionalFormatting sqref="G14:I14">
    <cfRule type="expression" dxfId="0" priority="61">
      <formula>$C14="3x5+"</formula>
    </cfRule>
  </conditionalFormatting>
  <conditionalFormatting sqref="G14:I14">
    <cfRule type="expression" dxfId="0" priority="62">
      <formula>$C14="4x3+"</formula>
    </cfRule>
  </conditionalFormatting>
  <conditionalFormatting sqref="K14">
    <cfRule type="expression" dxfId="0" priority="63">
      <formula>$C14="5x3+"</formula>
    </cfRule>
  </conditionalFormatting>
  <conditionalFormatting sqref="K14">
    <cfRule type="expression" dxfId="0" priority="64">
      <formula>$C14="5x2+"</formula>
    </cfRule>
  </conditionalFormatting>
  <conditionalFormatting sqref="K14">
    <cfRule type="expression" dxfId="0" priority="65">
      <formula>$C14="10x1+"</formula>
    </cfRule>
  </conditionalFormatting>
  <conditionalFormatting sqref="K14">
    <cfRule type="expression" dxfId="0" priority="66">
      <formula>$C14="6x2+"</formula>
    </cfRule>
  </conditionalFormatting>
  <conditionalFormatting sqref="D14:F15">
    <cfRule type="expression" dxfId="0" priority="67">
      <formula>$C14="5x3+"</formula>
    </cfRule>
  </conditionalFormatting>
  <conditionalFormatting sqref="D14:F15">
    <cfRule type="expression" dxfId="0" priority="68">
      <formula>$C14="5x2+"</formula>
    </cfRule>
  </conditionalFormatting>
  <conditionalFormatting sqref="D14:F15">
    <cfRule type="expression" dxfId="0" priority="69">
      <formula>$C14="10x1+"</formula>
    </cfRule>
  </conditionalFormatting>
  <conditionalFormatting sqref="D14:F15">
    <cfRule type="expression" dxfId="0" priority="70">
      <formula>$C14="6x2+"</formula>
    </cfRule>
  </conditionalFormatting>
  <conditionalFormatting sqref="D14:F15">
    <cfRule type="expression" dxfId="0" priority="71">
      <formula>$C14="5RM"</formula>
    </cfRule>
  </conditionalFormatting>
  <conditionalFormatting sqref="D14:F15">
    <cfRule type="expression" dxfId="0" priority="72">
      <formula>$C14="3x5+"</formula>
    </cfRule>
  </conditionalFormatting>
  <conditionalFormatting sqref="D14:F15">
    <cfRule type="expression" dxfId="0" priority="73">
      <formula>$C14="4x3+"</formula>
    </cfRule>
  </conditionalFormatting>
  <conditionalFormatting sqref="B14:C14">
    <cfRule type="expression" dxfId="0" priority="74">
      <formula>$C14="5x3+"</formula>
    </cfRule>
  </conditionalFormatting>
  <conditionalFormatting sqref="B14:C14">
    <cfRule type="expression" dxfId="0" priority="75">
      <formula>$C14="5x2+"</formula>
    </cfRule>
  </conditionalFormatting>
  <conditionalFormatting sqref="B14:C14">
    <cfRule type="expression" dxfId="0" priority="76">
      <formula>$C14="10x1+"</formula>
    </cfRule>
  </conditionalFormatting>
  <conditionalFormatting sqref="B14:C14">
    <cfRule type="expression" dxfId="0" priority="77">
      <formula>$C14="6x2+"</formula>
    </cfRule>
  </conditionalFormatting>
  <conditionalFormatting sqref="B14:C14">
    <cfRule type="expression" dxfId="0" priority="78">
      <formula>$C14="5RM"</formula>
    </cfRule>
  </conditionalFormatting>
  <conditionalFormatting sqref="B14:C14">
    <cfRule type="expression" dxfId="0" priority="79">
      <formula>$C14="3x5+"</formula>
    </cfRule>
  </conditionalFormatting>
  <conditionalFormatting sqref="B14:C14">
    <cfRule type="expression" dxfId="0" priority="80">
      <formula>$C14="4x3+"</formula>
    </cfRule>
  </conditionalFormatting>
  <conditionalFormatting sqref="G25:I25">
    <cfRule type="expression" dxfId="0" priority="81">
      <formula>$C25="5x3+"</formula>
    </cfRule>
  </conditionalFormatting>
  <conditionalFormatting sqref="G25:I25">
    <cfRule type="expression" dxfId="0" priority="82">
      <formula>$C25="5x2+"</formula>
    </cfRule>
  </conditionalFormatting>
  <conditionalFormatting sqref="G25:I25">
    <cfRule type="expression" dxfId="0" priority="83">
      <formula>$C25="10x1+"</formula>
    </cfRule>
  </conditionalFormatting>
  <conditionalFormatting sqref="G25:I25 L25">
    <cfRule type="expression" dxfId="0" priority="84">
      <formula>$C25="6x2+"</formula>
    </cfRule>
  </conditionalFormatting>
  <conditionalFormatting sqref="G26:I26 K26">
    <cfRule type="expression" dxfId="0" priority="85">
      <formula>$C25="10x1+"</formula>
    </cfRule>
  </conditionalFormatting>
  <conditionalFormatting sqref="G25:I25">
    <cfRule type="expression" dxfId="0" priority="86">
      <formula>$C25="3x5+"</formula>
    </cfRule>
  </conditionalFormatting>
  <conditionalFormatting sqref="G25:I25">
    <cfRule type="expression" dxfId="0" priority="87">
      <formula>$C25="4x3+"</formula>
    </cfRule>
  </conditionalFormatting>
  <conditionalFormatting sqref="C25">
    <cfRule type="expression" dxfId="0" priority="88">
      <formula>$C25="5x3+"</formula>
    </cfRule>
  </conditionalFormatting>
  <conditionalFormatting sqref="C25">
    <cfRule type="expression" dxfId="0" priority="89">
      <formula>$C25="5x2+"</formula>
    </cfRule>
  </conditionalFormatting>
  <conditionalFormatting sqref="C25">
    <cfRule type="expression" dxfId="0" priority="90">
      <formula>$C25="10x1+"</formula>
    </cfRule>
  </conditionalFormatting>
  <conditionalFormatting sqref="C25">
    <cfRule type="expression" dxfId="0" priority="91">
      <formula>$C25="6x2+"</formula>
    </cfRule>
  </conditionalFormatting>
  <conditionalFormatting sqref="C25">
    <cfRule type="expression" dxfId="0" priority="92">
      <formula>$C25="5RM"</formula>
    </cfRule>
  </conditionalFormatting>
  <conditionalFormatting sqref="C25">
    <cfRule type="expression" dxfId="0" priority="93">
      <formula>$C25="3x5+"</formula>
    </cfRule>
  </conditionalFormatting>
  <conditionalFormatting sqref="C25">
    <cfRule type="expression" dxfId="0" priority="94">
      <formula>$C25="4x3+"</formula>
    </cfRule>
  </conditionalFormatting>
  <conditionalFormatting sqref="B25">
    <cfRule type="expression" dxfId="0" priority="95">
      <formula>$C25="5RM"</formula>
    </cfRule>
  </conditionalFormatting>
  <conditionalFormatting sqref="B25">
    <cfRule type="expression" dxfId="0" priority="96">
      <formula>$C25="3x5+"</formula>
    </cfRule>
  </conditionalFormatting>
  <conditionalFormatting sqref="B25">
    <cfRule type="expression" dxfId="0" priority="97">
      <formula>$C25="4x3+"</formula>
    </cfRule>
  </conditionalFormatting>
  <conditionalFormatting sqref="J3">
    <cfRule type="expression" dxfId="0" priority="98">
      <formula>$C3="5x3+"</formula>
    </cfRule>
  </conditionalFormatting>
  <conditionalFormatting sqref="J3">
    <cfRule type="expression" dxfId="0" priority="99">
      <formula>$C3="5x2+"</formula>
    </cfRule>
  </conditionalFormatting>
  <conditionalFormatting sqref="J3">
    <cfRule type="expression" dxfId="0" priority="100">
      <formula>$C3="10x1+"</formula>
    </cfRule>
  </conditionalFormatting>
  <conditionalFormatting sqref="J3">
    <cfRule type="expression" dxfId="0" priority="101">
      <formula>$C3="6x2+"</formula>
    </cfRule>
  </conditionalFormatting>
  <conditionalFormatting sqref="J4">
    <cfRule type="expression" dxfId="0" priority="102">
      <formula>$C3="10x1+"</formula>
    </cfRule>
  </conditionalFormatting>
  <conditionalFormatting sqref="J3">
    <cfRule type="expression" dxfId="0" priority="103">
      <formula>$C3="4x3+"</formula>
    </cfRule>
  </conditionalFormatting>
  <conditionalFormatting sqref="J14">
    <cfRule type="expression" dxfId="0" priority="104">
      <formula>$C14="5x3+"</formula>
    </cfRule>
  </conditionalFormatting>
  <conditionalFormatting sqref="J14">
    <cfRule type="expression" dxfId="0" priority="105">
      <formula>$C14="5x2+"</formula>
    </cfRule>
  </conditionalFormatting>
  <conditionalFormatting sqref="J14">
    <cfRule type="expression" dxfId="0" priority="106">
      <formula>$C14="10x1+"</formula>
    </cfRule>
  </conditionalFormatting>
  <conditionalFormatting sqref="J14">
    <cfRule type="expression" dxfId="0" priority="107">
      <formula>$C14="6x2+"</formula>
    </cfRule>
  </conditionalFormatting>
  <conditionalFormatting sqref="J15">
    <cfRule type="expression" dxfId="0" priority="108">
      <formula>$C14="10x1+"</formula>
    </cfRule>
  </conditionalFormatting>
  <conditionalFormatting sqref="J14">
    <cfRule type="expression" dxfId="0" priority="109">
      <formula>$C14="4x3+"</formula>
    </cfRule>
  </conditionalFormatting>
  <conditionalFormatting sqref="J25">
    <cfRule type="expression" dxfId="0" priority="110">
      <formula>$C25="5x3+"</formula>
    </cfRule>
  </conditionalFormatting>
  <conditionalFormatting sqref="J25">
    <cfRule type="expression" dxfId="0" priority="111">
      <formula>$C25="5x2+"</formula>
    </cfRule>
  </conditionalFormatting>
  <conditionalFormatting sqref="J25">
    <cfRule type="expression" dxfId="0" priority="112">
      <formula>$C25="10x1+"</formula>
    </cfRule>
  </conditionalFormatting>
  <conditionalFormatting sqref="J25">
    <cfRule type="expression" dxfId="0" priority="113">
      <formula>$C25="6x2+"</formula>
    </cfRule>
  </conditionalFormatting>
  <conditionalFormatting sqref="J26">
    <cfRule type="expression" dxfId="0" priority="114">
      <formula>$C25="10x1+"</formula>
    </cfRule>
  </conditionalFormatting>
  <conditionalFormatting sqref="J25">
    <cfRule type="expression" dxfId="0" priority="115">
      <formula>$C25="4x3+"</formula>
    </cfRule>
  </conditionalFormatting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4'!B3="Retest","Wgt",IF(AND(Z3=0,R3=0),"Retest",IF(Z3+AA3=3,'4D Semana 4'!B3+AC3,IF(Z3+AA3=5,'4D Semana 4'!B3+N3,'4D Semana 4'!B3))))</f>
        <v>Wgt</v>
      </c>
      <c r="C3" s="123" t="str">
        <f>IF(B3="Retest","5RM",IF(AND('4D Semana 4'!B3="Retest",Personalizacion!$K13="Default"),"5x3+",IF(AND('4D Semana 4'!B3="Retest",Personalizacion!$K13="Modified"),"3x5+",IF(SUM('4D Semana 4'!G3:L4)&gt;=X3,'4D Semana 4'!C3,IF('4D Semana 4'!C3="5x3+","6x2+",IF('4D Semana 4'!C3="6x2+","10x1+",IF('4D Semana 4'!C3="10x1+","5RM",IF('4D Semana 4'!C3="3x5+","4x3+",IF('4D Semana 4'!C3="4x3+","5x2+","5RM")))))))))</f>
        <v>5x3+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4'!C3="10x1+",'4D Semana 4'!C3="5x2+"),0,1)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4'!C3="5x3+",'4D Semana 4'!C3="3x5+"),15,IF(OR('4D Semana 4'!C3="6x2+",'4D Semana 4'!C3="4x3+"),12,10))</f>
        <v>10</v>
      </c>
      <c r="Y3" s="4">
        <f>SUMPRODUCT('4D Semana 4'!G3:L3+'4D Semana 4'!G4:L4)</f>
        <v>0</v>
      </c>
      <c r="Z3" s="127">
        <f>IF(Y3&gt;=X3,"1",0)</f>
        <v>0</v>
      </c>
      <c r="AA3" s="4">
        <f>IF(Personalizacion!$K$9="Modified",2,4)</f>
        <v>4</v>
      </c>
      <c r="AB3" s="4">
        <f>IF('4D Semana 4'!C3="5x3+",'4D Semana 4'!K3,IF('4D Semana 4'!C3="3x5+",'4D Semana 4'!I3,0))</f>
        <v>0</v>
      </c>
      <c r="AC3" s="4" t="str">
        <f>IF('4D Semana 4'!C3="5x3+",IF(AND(AB3&gt;=3,AB3&lt;=4),N3,IF(AND(AB3&gt;=5,AB3&lt;=7),O3,P3)),IF(AND(AB3&gt;=5,AB3&lt;=6),N3,IF(AND(AB3&gt;=7,AB3&lt;=8),O3,P3)))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4'!B5="Reset",'4D Semana 4'!B5="Wgt"),"Wgt",IF(SUMPRODUCT('4D Semana 4'!G5:J5)&gt;=X5,SUM('4D Semana 4'!B5+N5),IF(OR('4D Semana 4'!C5="3x6",'4D Semana 4'!C5="4x4"),"Reset",'4D Semana 4'!B5)))</f>
        <v>Wgt</v>
      </c>
      <c r="C5" s="142" t="str">
        <f>IF(AND('4D Semana 4'!B5="Reset",Personalizacion!$K$14="Default"),"3x10",IF(AND('4D Semana 4'!B5="Reset",Personalizacion!$K$14="Modified"),"4x8",IF(SUMPRODUCT('4D Semana 4'!G5:J5)&gt;=X5,'4D Semana 4'!C5,IF('4D Semana 4'!C5="3x10","3x8",IF('4D Semana 4'!C5="3x8","3x6",IF('4D Semana 4'!C5="3x6","Wgt",IF('4D Semana 4'!C5="4x8","4x6",IF('4D Semana 4'!C5="4x6","4x4","Wgt"))))))))</f>
        <v>3x10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4'!C5="3x10",30,IF('4D Semana 4'!C5="4x8",32,IF(OR('4D Semana 4'!C5="3x8",'4D Semana 4'!C5="4x6"),24,IF('4D Semana 4'!C5="3x6",18,16))))</f>
        <v>16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4'!B6="Reset",'4D Semana 4'!B6="Wgt"),"Wgt",IF(SUMPRODUCT('4D Semana 4'!G6:J6)&gt;=X6,SUM('4D Semana 4'!B6+N6),IF(OR('4D Semana 4'!C6="3x6",'4D Semana 4'!C6="4x4"),"Reset",'4D Semana 4'!B6)))</f>
        <v>Wgt</v>
      </c>
      <c r="C6" s="142" t="str">
        <f>IF(AND('4D Semana 4'!B6="Reset",Personalizacion!$K$14="Default"),"3x10",IF(AND('4D Semana 4'!B6="Reset",Personalizacion!$K$14="Modified"),"4x8",IF(SUMPRODUCT('4D Semana 4'!G6:J6)&gt;=X6,'4D Semana 4'!C6,IF('4D Semana 4'!C6="3x10","3x8",IF('4D Semana 4'!C6="3x8","3x6",IF('4D Semana 4'!C6="3x6","Wgt",IF('4D Semana 4'!C6="4x8","4x6",IF('4D Semana 4'!C6="4x6","4x4","Wgt"))))))))</f>
        <v>3x10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48"/>
      <c r="L6" s="149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4'!C6="3x10",30,IF('4D Semana 4'!C6="4x8",32,IF(OR('4D Semana 4'!C6="3x8",'4D Semana 4'!C6="4x6"),24,IF('4D Semana 4'!C6="3x6",18,16))))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4'!B7="Wgt","Wgt",IF(Personalizacion!$K$16="Default",IF('4D Semana 4'!I7&gt;=25,'4D Semana 4'!B7+N7,'4D Semana 4'!B7),IF('4D Semana 4'!J7&gt;=18,'4D Semana 4'!B7+N7,'4D Semana 4'!B7)))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76"/>
      <c r="K7" s="177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4'!B8="Wgt","Wgt",IF(Personalizacion!$K$16="Default",IF('4D Semana 4'!I8&gt;=25,'4D Semana 4'!B8+N8,'4D Semana 4'!B8),IF('4D Semana 4'!J8&gt;=18,'4D Semana 4'!B8+N8,'4D Semana 4'!B8)))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76"/>
      <c r="K8" s="178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4'!B9="Wgt","Wgt",IF(Personalizacion!$K$16="Default",IF('4D Semana 4'!I9&gt;=25,'4D Semana 4'!B9+N9,'4D Semana 4'!B9),IF('4D Semana 4'!J9&gt;=18,'4D Semana 4'!B9+N9,'4D Semana 4'!B9)))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76"/>
      <c r="K9" s="178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4'!B10="Wgt","Wgt",IF(Personalizacion!$K$16="Default",IF('4D Semana 4'!I10&gt;=25,'4D Semana 4'!B10+N10,'4D Semana 4'!B10),IF('4D Semana 4'!J10&gt;=18,'4D Semana 4'!B10+N10,'4D Semana 4'!B10)))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3"/>
      <c r="J10" s="176"/>
      <c r="K10" s="179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4'!B14="Retest","Wgt",IF(AND(Z14=0,R14=0),"Retest",IF(Z14+AA14=3,'4D Semana 4'!B14+AC14,IF(Z14+AA14=5,'4D Semana 4'!B14+N14,'4D Semana 4'!B14))))</f>
        <v>Wgt</v>
      </c>
      <c r="C14" s="123" t="str">
        <f>IF(B14="Retest","5RM",IF(AND('4D Semana 4'!B14="Retest",Personalizacion!$K24="Default"),"5x3+",IF(AND('4D Semana 4'!B14="Retest",Personalizacion!$K24="Modified"),"3x5+",IF(SUM('4D Semana 4'!G14:L15)&gt;=X14,'4D Semana 4'!C14,IF('4D Semana 4'!C14="5x3+","6x2+",IF('4D Semana 4'!C14="6x2+","10x1+",IF('4D Semana 4'!C14="10x1+","5RM",IF('4D Semana 4'!C14="3x5+","4x3+",IF('4D Semana 4'!C14="4x3+","5x2+","5RM")))))))))</f>
        <v>5x3+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4'!C14="10x1+",'4D Semana 4'!C14="5x2+"),0,1)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4'!C14="5x3+",'4D Semana 4'!C14="3x5+"),15,IF(OR('4D Semana 4'!C14="6x2+",'4D Semana 4'!C14="4x3+"),12,10))</f>
        <v>10</v>
      </c>
      <c r="Y14" s="4">
        <f>SUMPRODUCT('4D Semana 4'!G14:L14+'4D Semana 4'!G15:L15)</f>
        <v>0</v>
      </c>
      <c r="Z14" s="127">
        <f>IF(Y14&gt;=X14,"1",0)</f>
        <v>0</v>
      </c>
      <c r="AA14" s="4">
        <f>IF(Personalizacion!$K$9="Modified",2,4)</f>
        <v>4</v>
      </c>
      <c r="AB14" s="4">
        <f>IF('4D Semana 4'!C14="5x3+",'4D Semana 4'!K14,IF('4D Semana 4'!C14="3x5+",'4D Semana 4'!I14,0))</f>
        <v>0</v>
      </c>
      <c r="AC14" s="4" t="str">
        <f>IF('4D Semana 4'!C14="5x3+",IF(AND(AB14&gt;=3,AB14&lt;=4),N14,IF(AND(AB14&gt;=5,AB14&lt;=7),O14,P14)),IF(AND(AB14&gt;=5,AB14&lt;=6),N14,IF(AND(AB14&gt;=7,AB14&lt;=8),O14,P14)))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4'!B16="Reset",'4D Semana 4'!B16="Wgt"),"Wgt",IF(SUMPRODUCT('4D Semana 4'!G16:J16)&gt;=X16,SUM('4D Semana 4'!B16+N16),IF(OR('4D Semana 4'!C16="3x6",'4D Semana 4'!C16="4x4"),"Reset",'4D Semana 4'!B16)))</f>
        <v>Wgt</v>
      </c>
      <c r="C16" s="142" t="str">
        <f>IF(AND('4D Semana 4'!B16="Reset",Personalizacion!$K$14="Default"),"3x10",IF(AND('4D Semana 4'!B16="Reset",Personalizacion!$K$14="Modified"),"4x8",IF(SUMPRODUCT('4D Semana 4'!G16:J16)&gt;=X16,'4D Semana 4'!C16,IF('4D Semana 4'!C16="3x10","3x8",IF('4D Semana 4'!C16="3x8","3x6",IF('4D Semana 4'!C16="3x6","Wgt",IF('4D Semana 4'!C16="4x8","4x6",IF('4D Semana 4'!C16="4x6","4x4","Wgt"))))))))</f>
        <v>3x10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5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4'!C16="3x10",30,IF('4D Semana 4'!C16="4x8",32,IF(OR('4D Semana 4'!C16="3x8",'4D Semana 4'!C16="4x6"),24,IF('4D Semana 4'!C16="3x6",18,16))))</f>
        <v>16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4'!B17="Reset",'4D Semana 4'!B17="Wgt"),"Wgt",IF(SUMPRODUCT('4D Semana 4'!G17:J17)&gt;=X17,SUM('4D Semana 4'!B17+N17),IF(OR('4D Semana 4'!C17="3x6",'4D Semana 4'!C17="4x4"),"Reset",'4D Semana 4'!B17)))</f>
        <v>Wgt</v>
      </c>
      <c r="C17" s="142" t="str">
        <f>IF(AND('4D Semana 4'!B17="Reset",Personalizacion!$K$14="Default"),"3x10",IF(AND('4D Semana 4'!B17="Reset",Personalizacion!$K$14="Modified"),"4x8",IF(SUMPRODUCT('4D Semana 4'!G17:J17)&gt;=X17,'4D Semana 4'!C17,IF('4D Semana 4'!C17="3x10","3x8",IF('4D Semana 4'!C17="3x8","3x6",IF('4D Semana 4'!C17="3x6","Wgt",IF('4D Semana 4'!C17="4x8","4x6",IF('4D Semana 4'!C17="4x6","4x4","Wgt"))))))))</f>
        <v>3x10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44"/>
      <c r="H17" s="144"/>
      <c r="I17" s="14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4'!C17="3x10",30,IF('4D Semana 4'!C17="4x8",32,IF(OR('4D Semana 4'!C17="3x8",'4D Semana 4'!C17="4x6"),24,IF('4D Semana 4'!C17="3x6",18,16))))</f>
        <v>16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4'!B18="Wgt","Wgt",IF(Personalizacion!$K$16="Default",IF('4D Semana 4'!I18&gt;=25,'4D Semana 4'!B18+N18,'4D Semana 4'!B18),IF('4D Semana 4'!J18&gt;=18,'4D Semana 4'!B18+N18,'4D Semana 4'!B18)))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4"/>
      <c r="J18" s="135"/>
      <c r="K18" s="155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4'!B19="Wgt","Wgt",IF(Personalizacion!$K$16="Default",IF('4D Semana 4'!I19&gt;=25,'4D Semana 4'!B19+N19,'4D Semana 4'!B19),IF('4D Semana 4'!J19&gt;=18,'4D Semana 4'!B19+N19,'4D Semana 4'!B19)))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4"/>
      <c r="J19" s="135"/>
      <c r="K19" s="156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4'!B20="Wgt","Wgt",IF(Personalizacion!$K$16="Default",IF('4D Semana 4'!I20&gt;=25,'4D Semana 4'!B20+N20,'4D Semana 4'!B20),IF('4D Semana 4'!J20&gt;=18,'4D Semana 4'!B20+N20,'4D Semana 4'!B20)))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61"/>
      <c r="H20" s="161"/>
      <c r="I20" s="162"/>
      <c r="J20" s="135"/>
      <c r="K20" s="156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4'!B21="Wgt","Wgt",IF(Personalizacion!$K$16="Default",IF('4D Semana 4'!I21&gt;=25,'4D Semana 4'!B21+N21,'4D Semana 4'!B21),IF('4D Semana 4'!J21&gt;=18,'4D Semana 4'!B21+N21,'4D Semana 4'!B21)))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4"/>
      <c r="J21" s="135"/>
      <c r="K21" s="163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4'!B25="Retest","Wgt",IF(AND(Z25=0,R25=0),"Retest",IF(Z25+AA25=3,'4D Semana 4'!B25+AC25,IF(Z25+AA25=5,'4D Semana 4'!B25+N25,'4D Semana 4'!B25))))</f>
        <v>Wgt</v>
      </c>
      <c r="C25" s="123" t="str">
        <f>IF(B25="Retest","5RM",IF(AND('4D Semana 4'!B25="Retest",Personalizacion!$K29="Default"),"5x3+",IF(AND('4D Semana 4'!B25="Retest",Personalizacion!$K29="Modified"),"3x5+",IF(SUM('4D Semana 4'!G25:L26)&gt;=X25,'4D Semana 4'!C25,IF('4D Semana 4'!C25="5x3+","6x2+",IF('4D Semana 4'!C25="6x2+","10x1+",IF('4D Semana 4'!C25="10x1+","5RM",IF('4D Semana 4'!C25="3x5+","4x3+",IF('4D Semana 4'!C25="4x3+","5x2+","5RM")))))))))</f>
        <v>5x3+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4'!C25="10x1+",'4D Semana 4'!C25="5x2+"),0,1)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4'!C25="5x3+",'4D Semana 4'!C25="3x5+"),15,IF(OR('4D Semana 4'!C25="6x2+",'4D Semana 4'!C25="4x3+"),12,10))</f>
        <v>10</v>
      </c>
      <c r="Y25" s="4">
        <f>SUMPRODUCT('4D Semana 4'!G25:L25+'4D Semana 4'!G26:L26)</f>
        <v>0</v>
      </c>
      <c r="Z25" s="127">
        <f>IF(Y25&gt;=X25,"1",0)</f>
        <v>0</v>
      </c>
      <c r="AA25" s="4">
        <f>IF(Personalizacion!$K$9="Modified",2,4)</f>
        <v>4</v>
      </c>
      <c r="AB25" s="4">
        <f>IF('4D Semana 4'!C25="5x3+",'4D Semana 4'!K25,IF('4D Semana 4'!C25="3x5+",'4D Semana 4'!I25,0))</f>
        <v>0</v>
      </c>
      <c r="AC25" s="4" t="str">
        <f>IF('4D Semana 4'!C25="5x3+",IF(AND(AB25&gt;=3,AB25&lt;=4),N25,IF(AND(AB25&gt;=5,AB25&lt;=7),O25,P25)),IF(AND(AB25&gt;=5,AB25&lt;=6),N25,IF(AND(AB25&gt;=7,AB25&lt;=8),O25,P25)))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4'!B27="Reset",'4D Semana 4'!B27="Wgt"),"Wgt",IF(SUMPRODUCT('4D Semana 4'!G27:J27)&gt;=X27,SUM('4D Semana 4'!B27+N27),IF(OR('4D Semana 4'!C27="3x6",'4D Semana 4'!C27="4x4"),"Reset",'4D Semana 4'!B27)))</f>
        <v>Wgt</v>
      </c>
      <c r="C27" s="142" t="str">
        <f>IF(AND('4D Semana 4'!B27="Reset",Personalizacion!$K$14="Default"),"3x10",IF(AND('4D Semana 4'!B27="Reset",Personalizacion!$K$14="Modified"),"4x8",IF(SUMPRODUCT('4D Semana 4'!G27:J27)&gt;=X27,'4D Semana 4'!C27,IF('4D Semana 4'!C27="3x10","3x8",IF('4D Semana 4'!C27="3x8","3x6",IF('4D Semana 4'!C27="3x6","Wgt",IF('4D Semana 4'!C27="4x8","4x6",IF('4D Semana 4'!C27="4x6","4x4","Wgt"))))))))</f>
        <v>3x10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5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4'!C27="3x10",30,IF('4D Semana 4'!C27="4x8",32,IF(OR('4D Semana 4'!C27="3x8",'4D Semana 4'!C27="4x6"),24,IF('4D Semana 4'!C27="3x6",18,16))))</f>
        <v>16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4'!B28="Reset",'4D Semana 4'!B28="Wgt"),"Wgt",IF(SUMPRODUCT('4D Semana 4'!G28:J28)&gt;=X28,SUM('4D Semana 4'!B28+N28),IF(OR('4D Semana 4'!C28="3x6",'4D Semana 4'!C28="4x4"),"Reset",'4D Semana 4'!B28)))</f>
        <v>Wgt</v>
      </c>
      <c r="C28" s="142" t="str">
        <f>IF(AND('4D Semana 4'!B28="Reset",Personalizacion!$K$14="Default"),"3x10",IF(AND('4D Semana 4'!B28="Reset",Personalizacion!$K$14="Modified"),"4x8",IF(SUMPRODUCT('4D Semana 4'!G28:J28)&gt;=X28,'4D Semana 4'!C28,IF('4D Semana 4'!C28="3x10","3x8",IF('4D Semana 4'!C28="3x8","3x6",IF('4D Semana 4'!C28="3x6","Wgt",IF('4D Semana 4'!C28="4x8","4x6",IF('4D Semana 4'!C28="4x6","4x4","Wgt"))))))))</f>
        <v>3x10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44"/>
      <c r="H28" s="144"/>
      <c r="I28" s="14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4'!C28="3x10",30,IF('4D Semana 4'!C28="4x8",32,IF(OR('4D Semana 4'!C28="3x8",'4D Semana 4'!C28="4x6"),24,IF('4D Semana 4'!C28="3x6",18,16))))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4'!B29="Wgt","Wgt",IF(Personalizacion!$K$16="Default",IF('4D Semana 4'!I29&gt;=25,'4D Semana 4'!B29+N29,'4D Semana 4'!B29),IF('4D Semana 4'!J29&gt;=18,'4D Semana 4'!B29+N29,'4D Semana 4'!B29)))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4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4'!B30="Wgt","Wgt",IF(Personalizacion!$K$16="Default",IF('4D Semana 4'!I30&gt;=25,'4D Semana 4'!B30+N30,'4D Semana 4'!B30),IF('4D Semana 4'!J30&gt;=18,'4D Semana 4'!B30+N30,'4D Semana 4'!B30)))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4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4'!B31="Wgt","Wgt",IF(Personalizacion!$K$16="Default",IF('4D Semana 4'!I31&gt;=25,'4D Semana 4'!B31+N31,'4D Semana 4'!B31),IF('4D Semana 4'!J31&gt;=18,'4D Semana 4'!B31+N31,'4D Semana 4'!B31)))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61"/>
      <c r="H31" s="161"/>
      <c r="I31" s="162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4'!B32="Wgt","Wgt",IF(Personalizacion!$K$16="Default",IF('4D Semana 4'!I32&gt;=25,'4D Semana 4'!B32+N32,'4D Semana 4'!B32),IF('4D Semana 4'!J32&gt;=18,'4D Semana 4'!B32+N32,'4D Semana 4'!B32)))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4'!B36="Retest","Wgt",IF(AND(Z36=0,R36=0),"Retest",IF(Z36+AA36=3,'4D Semana 4'!B36+AC36,IF(Z36+AA36=5,'4D Semana 4'!B36+N36,'4D Semana 4'!B36))))</f>
        <v>Wgt</v>
      </c>
      <c r="C36" s="123" t="str">
        <f>IF(B36="Retest","5RM",IF(AND('4D Semana 4'!B36="Retest",Personalizacion!$K37="Default"),"5x3+",IF(AND('4D Semana 4'!B36="Retest",Personalizacion!$K37="Modified"),"3x5+",IF(SUM('4D Semana 4'!G36:L37)&gt;=X36,'4D Semana 4'!C36,IF('4D Semana 4'!C36="5x3+","6x2+",IF('4D Semana 4'!C36="6x2+","10x1+",IF('4D Semana 4'!C36="10x1+","5RM",IF('4D Semana 4'!C36="3x5+","4x3+",IF('4D Semana 4'!C36="4x3+","5x2+","5RM")))))))))</f>
        <v>5x3+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4'!C36="10x1+",'4D Semana 4'!C36="5x2+"),0,1)</f>
        <v>1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4'!C36="5x3+",'4D Semana 4'!C36="3x5+"),15,IF(OR('4D Semana 4'!C36="6x2+",'4D Semana 4'!C36="4x3+"),12,10))</f>
        <v>10</v>
      </c>
      <c r="Y36" s="4">
        <f>SUMPRODUCT('4D Semana 4'!G36:L36+'4D Semana 4'!G37:L37)</f>
        <v>0</v>
      </c>
      <c r="Z36" s="127">
        <f>IF(Y36&gt;=X36,"1",0)</f>
        <v>0</v>
      </c>
      <c r="AA36" s="4">
        <f>IF(Personalizacion!$K$9="Modified",2,4)</f>
        <v>4</v>
      </c>
      <c r="AB36" s="4">
        <f>IF('4D Semana 4'!C36="5x3+",'4D Semana 4'!K36,IF('4D Semana 4'!C36="3x5+",'4D Semana 4'!I36,0))</f>
        <v>0</v>
      </c>
      <c r="AC36" s="4" t="str">
        <f>IF('4D Semana 4'!C36="5x3+",IF(AND(AB36&gt;=3,AB36&lt;=4),N36,IF(AND(AB36&gt;=5,AB36&lt;=7),O36,P36)),IF(AND(AB36&gt;=5,AB36&lt;=6),N36,IF(AND(AB36&gt;=7,AB36&lt;=8),O36,P36)))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4'!B38="Reset",'4D Semana 4'!B38="Wgt"),"Wgt",IF(SUMPRODUCT('4D Semana 4'!G38:J38)&gt;=X38,SUM('4D Semana 4'!B38+N38),IF(OR('4D Semana 4'!C38="3x6",'4D Semana 4'!C38="4x4"),"Reset",'4D Semana 4'!B38)))</f>
        <v>Wgt</v>
      </c>
      <c r="C38" s="142" t="str">
        <f>IF(AND('4D Semana 4'!B38="Reset",Personalizacion!$K$14="Default"),"3x10",IF(AND('4D Semana 4'!B38="Reset",Personalizacion!$K$14="Modified"),"4x8",IF(SUMPRODUCT('4D Semana 4'!G38:J38)&gt;=X38,'4D Semana 4'!C38,IF('4D Semana 4'!C38="3x10","3x8",IF('4D Semana 4'!C38="3x8","3x6",IF('4D Semana 4'!C38="3x6","Wgt",IF('4D Semana 4'!C38="4x8","4x6",IF('4D Semana 4'!C38="4x6","4x4","Wgt"))))))))</f>
        <v>3x10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5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4'!C38="3x10",30,IF('4D Semana 4'!C38="4x8",32,IF(OR('4D Semana 4'!C38="3x8",'4D Semana 4'!C38="4x6"),24,IF('4D Semana 4'!C38="3x6",18,16))))</f>
        <v>16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4'!B39="Reset",'4D Semana 4'!B39="Wgt"),"Wgt",IF(SUMPRODUCT('4D Semana 4'!G39:J39)&gt;=X39,SUM('4D Semana 4'!B39+N39),IF(OR('4D Semana 4'!C39="3x6",'4D Semana 4'!C39="4x4"),"Reset",'4D Semana 4'!B39)))</f>
        <v>Wgt</v>
      </c>
      <c r="C39" s="142" t="str">
        <f>IF(AND('4D Semana 4'!B39="Reset",Personalizacion!$K$14="Default"),"3x10",IF(AND('4D Semana 4'!B39="Reset",Personalizacion!$K$14="Modified"),"4x8",IF(SUMPRODUCT('4D Semana 4'!G39:J39)&gt;=X39,'4D Semana 4'!C39,IF('4D Semana 4'!C39="3x10","3x8",IF('4D Semana 4'!C39="3x8","3x6",IF('4D Semana 4'!C39="3x6","Wgt",IF('4D Semana 4'!C39="4x8","4x6",IF('4D Semana 4'!C39="4x6","4x4","Wgt"))))))))</f>
        <v>3x10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44"/>
      <c r="H39" s="144"/>
      <c r="I39" s="14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4'!C39="3x10",30,IF('4D Semana 4'!C39="4x8",32,IF(OR('4D Semana 4'!C39="3x8",'4D Semana 4'!C39="4x6"),24,IF('4D Semana 4'!C39="3x6",18,16))))</f>
        <v>16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4'!B40="Wgt","Wgt",IF(Personalizacion!$K$16="Default",IF('4D Semana 4'!I40&gt;=25,'4D Semana 4'!B40+N40,'4D Semana 4'!B40),IF('4D Semana 4'!J40&gt;=18,'4D Semana 4'!B40+N40,'4D Semana 4'!B40)))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4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4'!B41="Wgt","Wgt",IF(Personalizacion!$K$16="Default",IF('4D Semana 4'!I41&gt;=25,'4D Semana 4'!B41+N41,'4D Semana 4'!B41),IF('4D Semana 4'!J41&gt;=18,'4D Semana 4'!B41+N41,'4D Semana 4'!B41)))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4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4'!B42="Wgt","Wgt",IF(Personalizacion!$K$16="Default",IF('4D Semana 4'!I42&gt;=25,'4D Semana 4'!B42+N42,'4D Semana 4'!B42),IF('4D Semana 4'!J42&gt;=18,'4D Semana 4'!B42+N42,'4D Semana 4'!B42)))</f>
        <v/>
      </c>
      <c r="C42" s="151" t="str">
        <f>IF(Personalizacion!$K$18="Modified","4x12+","3x15+")</f>
        <v>3x15+</v>
      </c>
      <c r="D42" s="152"/>
      <c r="E42" s="152"/>
      <c r="F42" s="152"/>
      <c r="G42" s="161"/>
      <c r="H42" s="161"/>
      <c r="I42" s="162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5'!A36="Deadlift",'4D Semana 5'!A36="Bench",'4D Semana 5'!A36="Squat"),('4D Semana 5'!B36*MAX('4D Semana 5'!G36:L37))/30+'4D Semana 5'!B36,0)</f>
        <v>0</v>
      </c>
      <c r="X44" s="4">
        <f>IF(OR('4D Semana 5'!A25="Deadlift",'4D Semana 5'!A25="Bench",'4D Semana 5'!A25="Squat"),('4D Semana 5'!B25*MAX('4D Semana 5'!G25:L26))/30+'4D Semana 5'!B25,0)</f>
        <v>0</v>
      </c>
      <c r="Y44" s="4">
        <f>IF(OR('4D Semana 5'!A14="Deadlift",'4D Semana 5'!A14="Bench",'4D Semana 5'!A14="Squat"),('4D Semana 5'!B14*MAX('4D Semana 5'!G14:L15))/30+'4D Semana 5'!B14,0)</f>
        <v>0</v>
      </c>
      <c r="Z44" s="4">
        <f>IF(OR('4D Semana 5'!A3="Deadlift",'4D Semana 5'!A3="Bench",'4D Semana 5'!A3="Squat"),('4D Semana 5'!B3*MAX('4D Semana 5'!G3:L4))/30+'4D Semana 5'!B3,0)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D25:F26">
    <cfRule type="expression" dxfId="0" priority="8">
      <formula>$C25="5x3+"</formula>
    </cfRule>
  </conditionalFormatting>
  <conditionalFormatting sqref="D25:F26">
    <cfRule type="expression" dxfId="0" priority="9">
      <formula>$C25="5x2+"</formula>
    </cfRule>
  </conditionalFormatting>
  <conditionalFormatting sqref="D25:F26">
    <cfRule type="expression" dxfId="0" priority="10">
      <formula>$C25="10x1+"</formula>
    </cfRule>
  </conditionalFormatting>
  <conditionalFormatting sqref="D25:F26">
    <cfRule type="expression" dxfId="0" priority="11">
      <formula>$C25="6x2+"</formula>
    </cfRule>
  </conditionalFormatting>
  <conditionalFormatting sqref="D25:F26">
    <cfRule type="expression" dxfId="0" priority="12">
      <formula>$C25="3x5+"</formula>
    </cfRule>
  </conditionalFormatting>
  <conditionalFormatting sqref="D25:F26">
    <cfRule type="expression" dxfId="0" priority="13">
      <formula>$C25="4x3+"</formula>
    </cfRule>
  </conditionalFormatting>
  <conditionalFormatting sqref="A14">
    <cfRule type="expression" dxfId="0" priority="14">
      <formula>$C14="5x3+"</formula>
    </cfRule>
  </conditionalFormatting>
  <conditionalFormatting sqref="A14">
    <cfRule type="expression" dxfId="0" priority="15">
      <formula>$C14="5x2+"</formula>
    </cfRule>
  </conditionalFormatting>
  <conditionalFormatting sqref="A14">
    <cfRule type="expression" dxfId="0" priority="16">
      <formula>$C14="10x1+"</formula>
    </cfRule>
  </conditionalFormatting>
  <conditionalFormatting sqref="A14">
    <cfRule type="expression" dxfId="0" priority="17">
      <formula>$C14="6x2+"</formula>
    </cfRule>
  </conditionalFormatting>
  <conditionalFormatting sqref="A14">
    <cfRule type="expression" dxfId="0" priority="18">
      <formula>$C14="5RM"</formula>
    </cfRule>
  </conditionalFormatting>
  <conditionalFormatting sqref="A14">
    <cfRule type="expression" dxfId="0" priority="19">
      <formula>$C14="3x5+"</formula>
    </cfRule>
  </conditionalFormatting>
  <conditionalFormatting sqref="A14">
    <cfRule type="expression" dxfId="0" priority="20">
      <formula>$C14="4x3+"</formula>
    </cfRule>
  </conditionalFormatting>
  <conditionalFormatting sqref="D3:F4">
    <cfRule type="expression" dxfId="0" priority="21">
      <formula>$C3="5x3+"</formula>
    </cfRule>
  </conditionalFormatting>
  <conditionalFormatting sqref="D3:F4">
    <cfRule type="expression" dxfId="0" priority="22">
      <formula>$C3="5x2+"</formula>
    </cfRule>
  </conditionalFormatting>
  <conditionalFormatting sqref="D3:F4">
    <cfRule type="expression" dxfId="0" priority="23">
      <formula>$C3="10x1+"</formula>
    </cfRule>
  </conditionalFormatting>
  <conditionalFormatting sqref="D3:F4">
    <cfRule type="expression" dxfId="0" priority="24">
      <formula>$C3="6x2+"</formula>
    </cfRule>
  </conditionalFormatting>
  <conditionalFormatting sqref="D3:F4">
    <cfRule type="expression" dxfId="0" priority="25">
      <formula>$C3="5RM"</formula>
    </cfRule>
  </conditionalFormatting>
  <conditionalFormatting sqref="D3:F4">
    <cfRule type="expression" dxfId="0" priority="26">
      <formula>$C3="3x5+"</formula>
    </cfRule>
  </conditionalFormatting>
  <conditionalFormatting sqref="D3:F4">
    <cfRule type="expression" dxfId="0" priority="27">
      <formula>$C3="4x3+"</formula>
    </cfRule>
  </conditionalFormatting>
  <conditionalFormatting sqref="B3:C3">
    <cfRule type="expression" dxfId="0" priority="28">
      <formula>$C3="5x3+"</formula>
    </cfRule>
  </conditionalFormatting>
  <conditionalFormatting sqref="B3:C3">
    <cfRule type="expression" dxfId="0" priority="29">
      <formula>$C3="5x2+"</formula>
    </cfRule>
  </conditionalFormatting>
  <conditionalFormatting sqref="B3:C3">
    <cfRule type="expression" dxfId="0" priority="30">
      <formula>$C3="10x1+"</formula>
    </cfRule>
  </conditionalFormatting>
  <conditionalFormatting sqref="B3:C3">
    <cfRule type="expression" dxfId="0" priority="31">
      <formula>$C3="6x2+"</formula>
    </cfRule>
  </conditionalFormatting>
  <conditionalFormatting sqref="B3:C3">
    <cfRule type="expression" dxfId="0" priority="32">
      <formula>$C3="5RM"</formula>
    </cfRule>
  </conditionalFormatting>
  <conditionalFormatting sqref="B3:C3">
    <cfRule type="expression" dxfId="0" priority="33">
      <formula>$C3="3x5+"</formula>
    </cfRule>
  </conditionalFormatting>
  <conditionalFormatting sqref="B3:C3">
    <cfRule type="expression" dxfId="0" priority="34">
      <formula>$C3="4x3+"</formula>
    </cfRule>
  </conditionalFormatting>
  <conditionalFormatting sqref="D14:F15">
    <cfRule type="expression" dxfId="0" priority="35">
      <formula>$C14="5x3+"</formula>
    </cfRule>
  </conditionalFormatting>
  <conditionalFormatting sqref="D14:F15">
    <cfRule type="expression" dxfId="0" priority="36">
      <formula>$C14="5x2+"</formula>
    </cfRule>
  </conditionalFormatting>
  <conditionalFormatting sqref="D14:F15">
    <cfRule type="expression" dxfId="0" priority="37">
      <formula>$C14="10x1+"</formula>
    </cfRule>
  </conditionalFormatting>
  <conditionalFormatting sqref="D14:F15">
    <cfRule type="expression" dxfId="0" priority="38">
      <formula>$C14="6x2+"</formula>
    </cfRule>
  </conditionalFormatting>
  <conditionalFormatting sqref="D14:F15">
    <cfRule type="expression" dxfId="0" priority="39">
      <formula>$C14="5RM"</formula>
    </cfRule>
  </conditionalFormatting>
  <conditionalFormatting sqref="D14:F15">
    <cfRule type="expression" dxfId="0" priority="40">
      <formula>$C14="3x5+"</formula>
    </cfRule>
  </conditionalFormatting>
  <conditionalFormatting sqref="D14:F15">
    <cfRule type="expression" dxfId="0" priority="41">
      <formula>$C14="4x3+"</formula>
    </cfRule>
  </conditionalFormatting>
  <conditionalFormatting sqref="D25:F26">
    <cfRule type="expression" dxfId="0" priority="42">
      <formula>$C25="5RM"</formula>
    </cfRule>
  </conditionalFormatting>
  <conditionalFormatting sqref="D36:F37">
    <cfRule type="expression" dxfId="0" priority="43">
      <formula>$C36="5x3+"</formula>
    </cfRule>
  </conditionalFormatting>
  <conditionalFormatting sqref="D36:F37">
    <cfRule type="expression" dxfId="0" priority="44">
      <formula>$C36="5x2+"</formula>
    </cfRule>
  </conditionalFormatting>
  <conditionalFormatting sqref="D36:F37">
    <cfRule type="expression" dxfId="0" priority="45">
      <formula>$C36="10x1+"</formula>
    </cfRule>
  </conditionalFormatting>
  <conditionalFormatting sqref="D36:F37">
    <cfRule type="expression" dxfId="0" priority="46">
      <formula>$C36="6x2+"</formula>
    </cfRule>
  </conditionalFormatting>
  <conditionalFormatting sqref="D36:F37">
    <cfRule type="expression" dxfId="0" priority="47">
      <formula>$C36="5RM"</formula>
    </cfRule>
  </conditionalFormatting>
  <conditionalFormatting sqref="D36:F37">
    <cfRule type="expression" dxfId="0" priority="48">
      <formula>$C36="3x5+"</formula>
    </cfRule>
  </conditionalFormatting>
  <conditionalFormatting sqref="D36:F37">
    <cfRule type="expression" dxfId="0" priority="49">
      <formula>$C36="4x3+"</formula>
    </cfRule>
  </conditionalFormatting>
  <conditionalFormatting sqref="B14:C14">
    <cfRule type="expression" dxfId="0" priority="50">
      <formula>$C14="5x3+"</formula>
    </cfRule>
  </conditionalFormatting>
  <conditionalFormatting sqref="B14:C14">
    <cfRule type="expression" dxfId="0" priority="51">
      <formula>$C14="5x2+"</formula>
    </cfRule>
  </conditionalFormatting>
  <conditionalFormatting sqref="B14:C14">
    <cfRule type="expression" dxfId="0" priority="52">
      <formula>$C14="10x1+"</formula>
    </cfRule>
  </conditionalFormatting>
  <conditionalFormatting sqref="B14:C14">
    <cfRule type="expression" dxfId="0" priority="53">
      <formula>$C14="6x2+"</formula>
    </cfRule>
  </conditionalFormatting>
  <conditionalFormatting sqref="B14:C14">
    <cfRule type="expression" dxfId="0" priority="54">
      <formula>$C14="5RM"</formula>
    </cfRule>
  </conditionalFormatting>
  <conditionalFormatting sqref="B14:C14">
    <cfRule type="expression" dxfId="0" priority="55">
      <formula>$C14="3x5+"</formula>
    </cfRule>
  </conditionalFormatting>
  <conditionalFormatting sqref="B14:C14">
    <cfRule type="expression" dxfId="0" priority="56">
      <formula>$C14="4x3+"</formula>
    </cfRule>
  </conditionalFormatting>
  <conditionalFormatting sqref="B25:C25">
    <cfRule type="expression" dxfId="0" priority="57">
      <formula>$C25="5x3+"</formula>
    </cfRule>
  </conditionalFormatting>
  <conditionalFormatting sqref="B25:C25">
    <cfRule type="expression" dxfId="0" priority="58">
      <formula>$C25="5x2+"</formula>
    </cfRule>
  </conditionalFormatting>
  <conditionalFormatting sqref="B25:C25">
    <cfRule type="expression" dxfId="0" priority="59">
      <formula>$C25="10x1+"</formula>
    </cfRule>
  </conditionalFormatting>
  <conditionalFormatting sqref="B25:C25">
    <cfRule type="expression" dxfId="0" priority="60">
      <formula>$C25="6x2+"</formula>
    </cfRule>
  </conditionalFormatting>
  <conditionalFormatting sqref="B25:C25">
    <cfRule type="expression" dxfId="0" priority="61">
      <formula>$C25="5RM"</formula>
    </cfRule>
  </conditionalFormatting>
  <conditionalFormatting sqref="B25:C25">
    <cfRule type="expression" dxfId="0" priority="62">
      <formula>$C25="3x5+"</formula>
    </cfRule>
  </conditionalFormatting>
  <conditionalFormatting sqref="B25:C25">
    <cfRule type="expression" dxfId="0" priority="63">
      <formula>$C25="4x3+"</formula>
    </cfRule>
  </conditionalFormatting>
  <conditionalFormatting sqref="B36">
    <cfRule type="expression" dxfId="0" priority="64">
      <formula>$C36="5x3+"</formula>
    </cfRule>
  </conditionalFormatting>
  <conditionalFormatting sqref="B36">
    <cfRule type="expression" dxfId="0" priority="65">
      <formula>$C36="5x2+"</formula>
    </cfRule>
  </conditionalFormatting>
  <conditionalFormatting sqref="B36">
    <cfRule type="expression" dxfId="0" priority="66">
      <formula>$C36="10x1+"</formula>
    </cfRule>
  </conditionalFormatting>
  <conditionalFormatting sqref="B36">
    <cfRule type="expression" dxfId="0" priority="67">
      <formula>$C36="6x2+"</formula>
    </cfRule>
  </conditionalFormatting>
  <conditionalFormatting sqref="B36">
    <cfRule type="expression" dxfId="0" priority="68">
      <formula>$C36="5RM"</formula>
    </cfRule>
  </conditionalFormatting>
  <conditionalFormatting sqref="B36">
    <cfRule type="expression" dxfId="0" priority="69">
      <formula>$C36="3x5+"</formula>
    </cfRule>
  </conditionalFormatting>
  <conditionalFormatting sqref="B36">
    <cfRule type="expression" dxfId="0" priority="70">
      <formula>$C36="4x3+"</formula>
    </cfRule>
  </conditionalFormatting>
  <conditionalFormatting sqref="G3:I3 K3">
    <cfRule type="expression" dxfId="0" priority="71">
      <formula>$C3="5x3+"</formula>
    </cfRule>
  </conditionalFormatting>
  <conditionalFormatting sqref="G3:I3 K3">
    <cfRule type="expression" dxfId="0" priority="72">
      <formula>$C3="5x2+"</formula>
    </cfRule>
  </conditionalFormatting>
  <conditionalFormatting sqref="G3:I3 K3">
    <cfRule type="expression" dxfId="0" priority="73">
      <formula>$C3="10x1+"</formula>
    </cfRule>
  </conditionalFormatting>
  <conditionalFormatting sqref="G3:I3 K3:L3">
    <cfRule type="expression" dxfId="0" priority="74">
      <formula>$C3="6x2+"</formula>
    </cfRule>
  </conditionalFormatting>
  <conditionalFormatting sqref="G4:I4 K4">
    <cfRule type="expression" dxfId="0" priority="75">
      <formula>$C3="10x1+"</formula>
    </cfRule>
  </conditionalFormatting>
  <conditionalFormatting sqref="G3:I3">
    <cfRule type="expression" dxfId="0" priority="76">
      <formula>$C3="3x5+"</formula>
    </cfRule>
  </conditionalFormatting>
  <conditionalFormatting sqref="G3:I3">
    <cfRule type="expression" dxfId="0" priority="77">
      <formula>$C3="4x3+"</formula>
    </cfRule>
  </conditionalFormatting>
  <conditionalFormatting sqref="G14:I14 K14">
    <cfRule type="expression" dxfId="0" priority="78">
      <formula>$C14="5x3+"</formula>
    </cfRule>
  </conditionalFormatting>
  <conditionalFormatting sqref="G14:I14 K14">
    <cfRule type="expression" dxfId="0" priority="79">
      <formula>$C14="5x2+"</formula>
    </cfRule>
  </conditionalFormatting>
  <conditionalFormatting sqref="G14:I14 K14">
    <cfRule type="expression" dxfId="0" priority="80">
      <formula>$C14="10x1+"</formula>
    </cfRule>
  </conditionalFormatting>
  <conditionalFormatting sqref="G14:I14 K14:L14">
    <cfRule type="expression" dxfId="0" priority="81">
      <formula>$C14="6x2+"</formula>
    </cfRule>
  </conditionalFormatting>
  <conditionalFormatting sqref="G15:I15 K15">
    <cfRule type="expression" dxfId="0" priority="82">
      <formula>$C14="10x1+"</formula>
    </cfRule>
  </conditionalFormatting>
  <conditionalFormatting sqref="G14:I14">
    <cfRule type="expression" dxfId="0" priority="83">
      <formula>$C14="3x5+"</formula>
    </cfRule>
  </conditionalFormatting>
  <conditionalFormatting sqref="G14:I14">
    <cfRule type="expression" dxfId="0" priority="84">
      <formula>$C14="4x3+"</formula>
    </cfRule>
  </conditionalFormatting>
  <conditionalFormatting sqref="G25:I25 K25">
    <cfRule type="expression" dxfId="0" priority="85">
      <formula>$C25="5x3+"</formula>
    </cfRule>
  </conditionalFormatting>
  <conditionalFormatting sqref="G25:I25 K25">
    <cfRule type="expression" dxfId="0" priority="86">
      <formula>$C25="5x2+"</formula>
    </cfRule>
  </conditionalFormatting>
  <conditionalFormatting sqref="G25:I25 K25">
    <cfRule type="expression" dxfId="0" priority="87">
      <formula>$C25="10x1+"</formula>
    </cfRule>
  </conditionalFormatting>
  <conditionalFormatting sqref="G25:I25 K25:L25">
    <cfRule type="expression" dxfId="0" priority="88">
      <formula>$C25="6x2+"</formula>
    </cfRule>
  </conditionalFormatting>
  <conditionalFormatting sqref="G26:I26 K26">
    <cfRule type="expression" dxfId="0" priority="89">
      <formula>$C25="10x1+"</formula>
    </cfRule>
  </conditionalFormatting>
  <conditionalFormatting sqref="G25:I25">
    <cfRule type="expression" dxfId="0" priority="90">
      <formula>$C25="3x5+"</formula>
    </cfRule>
  </conditionalFormatting>
  <conditionalFormatting sqref="G25:I25">
    <cfRule type="expression" dxfId="0" priority="91">
      <formula>$C25="4x3+"</formula>
    </cfRule>
  </conditionalFormatting>
  <conditionalFormatting sqref="G36:I36 K36">
    <cfRule type="expression" dxfId="0" priority="92">
      <formula>$C36="5x3+"</formula>
    </cfRule>
  </conditionalFormatting>
  <conditionalFormatting sqref="G36:I36 K36">
    <cfRule type="expression" dxfId="0" priority="93">
      <formula>$C36="5x2+"</formula>
    </cfRule>
  </conditionalFormatting>
  <conditionalFormatting sqref="G36:I36 K36">
    <cfRule type="expression" dxfId="0" priority="94">
      <formula>$C36="10x1+"</formula>
    </cfRule>
  </conditionalFormatting>
  <conditionalFormatting sqref="G36:I36 K36:L36">
    <cfRule type="expression" dxfId="0" priority="95">
      <formula>$C36="6x2+"</formula>
    </cfRule>
  </conditionalFormatting>
  <conditionalFormatting sqref="G37:I37 K37">
    <cfRule type="expression" dxfId="0" priority="96">
      <formula>$C36="10x1+"</formula>
    </cfRule>
  </conditionalFormatting>
  <conditionalFormatting sqref="G36:I36">
    <cfRule type="expression" dxfId="0" priority="97">
      <formula>$C36="3x5+"</formula>
    </cfRule>
  </conditionalFormatting>
  <conditionalFormatting sqref="G36:I36">
    <cfRule type="expression" dxfId="0" priority="98">
      <formula>$C36="4x3+"</formula>
    </cfRule>
  </conditionalFormatting>
  <conditionalFormatting sqref="A25">
    <cfRule type="expression" dxfId="0" priority="99">
      <formula>$C25="5x3+"</formula>
    </cfRule>
  </conditionalFormatting>
  <conditionalFormatting sqref="A25">
    <cfRule type="expression" dxfId="0" priority="100">
      <formula>$C25="5x2+"</formula>
    </cfRule>
  </conditionalFormatting>
  <conditionalFormatting sqref="A25">
    <cfRule type="expression" dxfId="0" priority="101">
      <formula>$C25="10x1+"</formula>
    </cfRule>
  </conditionalFormatting>
  <conditionalFormatting sqref="A25">
    <cfRule type="expression" dxfId="0" priority="102">
      <formula>$C25="6x2+"</formula>
    </cfRule>
  </conditionalFormatting>
  <conditionalFormatting sqref="A25">
    <cfRule type="expression" dxfId="0" priority="103">
      <formula>$C25="5RM"</formula>
    </cfRule>
  </conditionalFormatting>
  <conditionalFormatting sqref="A25">
    <cfRule type="expression" dxfId="0" priority="104">
      <formula>$C25="3x5+"</formula>
    </cfRule>
  </conditionalFormatting>
  <conditionalFormatting sqref="A25">
    <cfRule type="expression" dxfId="0" priority="105">
      <formula>$C25="4x3+"</formula>
    </cfRule>
  </conditionalFormatting>
  <conditionalFormatting sqref="A36">
    <cfRule type="expression" dxfId="0" priority="106">
      <formula>$C36="5x3+"</formula>
    </cfRule>
  </conditionalFormatting>
  <conditionalFormatting sqref="A36">
    <cfRule type="expression" dxfId="0" priority="107">
      <formula>$C36="5x2+"</formula>
    </cfRule>
  </conditionalFormatting>
  <conditionalFormatting sqref="A36">
    <cfRule type="expression" dxfId="0" priority="108">
      <formula>$C36="10x1+"</formula>
    </cfRule>
  </conditionalFormatting>
  <conditionalFormatting sqref="A36">
    <cfRule type="expression" dxfId="0" priority="109">
      <formula>$C36="6x2+"</formula>
    </cfRule>
  </conditionalFormatting>
  <conditionalFormatting sqref="A36">
    <cfRule type="expression" dxfId="0" priority="110">
      <formula>$C36="5RM"</formula>
    </cfRule>
  </conditionalFormatting>
  <conditionalFormatting sqref="A36">
    <cfRule type="expression" dxfId="0" priority="111">
      <formula>$C36="3x5+"</formula>
    </cfRule>
  </conditionalFormatting>
  <conditionalFormatting sqref="A36">
    <cfRule type="expression" dxfId="0" priority="112">
      <formula>$C36="4x3+"</formula>
    </cfRule>
  </conditionalFormatting>
  <conditionalFormatting sqref="C36">
    <cfRule type="expression" dxfId="0" priority="113">
      <formula>$C36="5x3+"</formula>
    </cfRule>
  </conditionalFormatting>
  <conditionalFormatting sqref="C36">
    <cfRule type="expression" dxfId="0" priority="114">
      <formula>$C36="5x2+"</formula>
    </cfRule>
  </conditionalFormatting>
  <conditionalFormatting sqref="C36">
    <cfRule type="expression" dxfId="0" priority="115">
      <formula>$C36="10x1+"</formula>
    </cfRule>
  </conditionalFormatting>
  <conditionalFormatting sqref="C36">
    <cfRule type="expression" dxfId="0" priority="116">
      <formula>$C36="6x2+"</formula>
    </cfRule>
  </conditionalFormatting>
  <conditionalFormatting sqref="C36">
    <cfRule type="expression" dxfId="0" priority="117">
      <formula>$C36="5RM"</formula>
    </cfRule>
  </conditionalFormatting>
  <conditionalFormatting sqref="C36">
    <cfRule type="expression" dxfId="0" priority="118">
      <formula>$C36="3x5+"</formula>
    </cfRule>
  </conditionalFormatting>
  <conditionalFormatting sqref="C36">
    <cfRule type="expression" dxfId="0" priority="119">
      <formula>$C36="4x3+"</formula>
    </cfRule>
  </conditionalFormatting>
  <conditionalFormatting sqref="J3">
    <cfRule type="expression" dxfId="0" priority="120">
      <formula>$C3="5x3+"</formula>
    </cfRule>
  </conditionalFormatting>
  <conditionalFormatting sqref="J3">
    <cfRule type="expression" dxfId="0" priority="121">
      <formula>$C3="5x2+"</formula>
    </cfRule>
  </conditionalFormatting>
  <conditionalFormatting sqref="J3">
    <cfRule type="expression" dxfId="0" priority="122">
      <formula>$C3="10x1+"</formula>
    </cfRule>
  </conditionalFormatting>
  <conditionalFormatting sqref="J3">
    <cfRule type="expression" dxfId="0" priority="123">
      <formula>$C3="6x2+"</formula>
    </cfRule>
  </conditionalFormatting>
  <conditionalFormatting sqref="J4">
    <cfRule type="expression" dxfId="0" priority="124">
      <formula>$C3="10x1+"</formula>
    </cfRule>
  </conditionalFormatting>
  <conditionalFormatting sqref="J3">
    <cfRule type="expression" dxfId="0" priority="125">
      <formula>$C3="4x3+"</formula>
    </cfRule>
  </conditionalFormatting>
  <conditionalFormatting sqref="J14">
    <cfRule type="expression" dxfId="0" priority="126">
      <formula>$C14="5x3+"</formula>
    </cfRule>
  </conditionalFormatting>
  <conditionalFormatting sqref="J14">
    <cfRule type="expression" dxfId="0" priority="127">
      <formula>$C14="5x2+"</formula>
    </cfRule>
  </conditionalFormatting>
  <conditionalFormatting sqref="J14">
    <cfRule type="expression" dxfId="0" priority="128">
      <formula>$C14="10x1+"</formula>
    </cfRule>
  </conditionalFormatting>
  <conditionalFormatting sqref="J14">
    <cfRule type="expression" dxfId="0" priority="129">
      <formula>$C14="6x2+"</formula>
    </cfRule>
  </conditionalFormatting>
  <conditionalFormatting sqref="J15">
    <cfRule type="expression" dxfId="0" priority="130">
      <formula>$C14="10x1+"</formula>
    </cfRule>
  </conditionalFormatting>
  <conditionalFormatting sqref="J14">
    <cfRule type="expression" dxfId="0" priority="131">
      <formula>$C14="4x3+"</formula>
    </cfRule>
  </conditionalFormatting>
  <conditionalFormatting sqref="J25">
    <cfRule type="expression" dxfId="0" priority="132">
      <formula>$C25="5x3+"</formula>
    </cfRule>
  </conditionalFormatting>
  <conditionalFormatting sqref="J25">
    <cfRule type="expression" dxfId="0" priority="133">
      <formula>$C25="5x2+"</formula>
    </cfRule>
  </conditionalFormatting>
  <conditionalFormatting sqref="J25">
    <cfRule type="expression" dxfId="0" priority="134">
      <formula>$C25="10x1+"</formula>
    </cfRule>
  </conditionalFormatting>
  <conditionalFormatting sqref="J25">
    <cfRule type="expression" dxfId="0" priority="135">
      <formula>$C25="6x2+"</formula>
    </cfRule>
  </conditionalFormatting>
  <conditionalFormatting sqref="J26">
    <cfRule type="expression" dxfId="0" priority="136">
      <formula>$C25="10x1+"</formula>
    </cfRule>
  </conditionalFormatting>
  <conditionalFormatting sqref="J25">
    <cfRule type="expression" dxfId="0" priority="137">
      <formula>$C25="4x3+"</formula>
    </cfRule>
  </conditionalFormatting>
  <conditionalFormatting sqref="J36">
    <cfRule type="expression" dxfId="0" priority="138">
      <formula>$C36="5x3+"</formula>
    </cfRule>
  </conditionalFormatting>
  <conditionalFormatting sqref="J36">
    <cfRule type="expression" dxfId="0" priority="139">
      <formula>$C36="5x2+"</formula>
    </cfRule>
  </conditionalFormatting>
  <conditionalFormatting sqref="J36">
    <cfRule type="expression" dxfId="0" priority="140">
      <formula>$C36="10x1+"</formula>
    </cfRule>
  </conditionalFormatting>
  <conditionalFormatting sqref="J36">
    <cfRule type="expression" dxfId="0" priority="141">
      <formula>$C36="6x2+"</formula>
    </cfRule>
  </conditionalFormatting>
  <conditionalFormatting sqref="J37">
    <cfRule type="expression" dxfId="0" priority="142">
      <formula>$C36="10x1+"</formula>
    </cfRule>
  </conditionalFormatting>
  <conditionalFormatting sqref="J36">
    <cfRule type="expression" dxfId="0" priority="143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8.71"/>
    <col customWidth="1" min="3" max="3" width="5.86"/>
    <col customWidth="1" min="4" max="4" width="6.71"/>
    <col customWidth="1" min="5" max="12" width="5.86"/>
    <col customWidth="1" min="13" max="13" width="7.57"/>
    <col customWidth="1" hidden="1" min="14" max="15" width="7.57"/>
    <col customWidth="1" hidden="1" min="16" max="19" width="8.43"/>
    <col customWidth="1" hidden="1" min="20" max="20" width="5.86"/>
    <col customWidth="1" hidden="1" min="21" max="21" width="8.43"/>
    <col customWidth="1" hidden="1" min="22" max="22" width="5.57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Peso muerto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Personalizacion!$I$37</f>
        <v>Peso muerto</v>
      </c>
      <c r="B3" s="123" t="str">
        <f>IF('3D Semana 4'!B25="Retest","Wgt",IF(AND(Z3=0,R3=0),"Retest",IF(Z3+AA3=3,'3D Semana 4'!B25+AC3,IF(Z3+AA3=5,'3D Semana 4'!B25+N3,'3D Semana 4'!B25))))</f>
        <v>Retest</v>
      </c>
      <c r="C3" s="123" t="str">
        <f>IF(B3="Retest","5RM",IF(AND('3D Semana 4'!B25="Retest",Personalizacion!$K$37="Default"),"5x3+",IF(AND('3D Semana 4'!B25="Retest",Personalizacion!$K$37="Modified"),"3x5+",IF(SUM('3D Semana 4'!G25:L26)&gt;=X3,'3D Semana 4'!C25,IF('3D Semana 4'!C25="5x3+","6x2+",IF('3D Semana 4'!C25="6x2+","10x1+",IF('3D Semana 4'!C25="10x1+","5RM",IF('3D Semana 4'!C25="3x5+","4x3+",IF('3D Semana 4'!C25="4x3+","5x2+","5RM")))))))))</f>
        <v>5RM</v>
      </c>
      <c r="D3" s="124">
        <f t="shared" ref="D3:F3" si="1">T3</f>
        <v>0</v>
      </c>
      <c r="E3" s="124">
        <f t="shared" si="1"/>
        <v>0</v>
      </c>
      <c r="F3" s="124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Personalizacion!$N$37</f>
        <v>10</v>
      </c>
      <c r="O3" s="4" t="str">
        <f>Personalizacion!$O$13</f>
        <v/>
      </c>
      <c r="P3" s="4" t="str">
        <f>Personalizacion!$P$13</f>
        <v/>
      </c>
      <c r="Q3" s="4"/>
      <c r="R3" s="4">
        <f>IF(OR('3D Semana 4'!C25="10x1+",'3D Semana 4'!C25="5x2+"),0,1)</f>
        <v>0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IF(OR('3D Semana 4'!C25="5x3+",'3D Semana 4'!C25="3x5+"),15,IF(OR('3D Semana 4'!C25="6x2+",'3D Semana 4'!C25="4x3+"),12,10))</f>
        <v>10</v>
      </c>
      <c r="Y3" s="4">
        <f>SUMPRODUCT('3D Semana 4'!G25:L25+'3D Semana 4'!G26:L26)</f>
        <v>0</v>
      </c>
      <c r="Z3" s="127">
        <f>IF(Y3&gt;=X3,"1",0)</f>
        <v>0</v>
      </c>
      <c r="AA3" s="4">
        <f>IF(Personalizacion!$K$9="Modified",2,4)</f>
        <v>4</v>
      </c>
      <c r="AB3" s="4">
        <f>IF('3D Semana 4'!C25="5x3+",'3D Semana 4'!C25,IF('3D Semana 4'!C25="3x5+",'3D Semana 4'!C25,0))</f>
        <v>0</v>
      </c>
      <c r="AC3" s="4" t="str">
        <f>IF('3D Semana 4'!C25="5x3+",IF(AND(AB3&gt;=3,AB3&lt;=4),N3,IF(AND(AB3&gt;=5,AB3&lt;=7),O3,P3)),IF(AND(AB3&gt;=5,AB3&lt;=6),N3,IF(AND(AB3&gt;=7,AB3&lt;=8),O3,P3)))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0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0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>
        <f t="array" ref="AQ3">IF(OR($B3="Wgt",$B3="Reset",$B3="Retest",$B3=0),0,IF(Personalizacion!$K$6="Lbs",INDEX(#REF!,MATCH($B3,#REF!,0)),INDEX('Kg BarCalc'!N:N,MATCH($B3,'Kg BarCalc'!$A:$A,0))))</f>
        <v>0</v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3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Personalizacion!$I$38</f>
        <v>Press militar</v>
      </c>
      <c r="B5" s="142" t="str">
        <f>IF(OR('3D Semana 4'!B27="Reset",'3D Semana 4'!B27="Wgt"),"Wgt",IF(SUMPRODUCT('3D Semana 4'!G27:J27)&gt;=X5,SUM('3D Semana 4'!B27+Personalizacion!$K$16),IF(OR('3D Semana 4'!C27="3x6",'3D Semana 4'!C27="4x4"),"Reset",'3D Semana 4'!B27)))</f>
        <v>Reset</v>
      </c>
      <c r="C5" s="142" t="str">
        <f>IF(AND(B5="Reset",Personalizacion!$K$38="Default"),"3x10",IF(AND(B5="Reset",Personalizacion!$K$38="Modified"),"4x8",IF(SUMPRODUCT('3D Semana 4'!G27:J27)&gt;=X5,'3D Semana 4'!C27,IF('3D Semana 4'!C27="3x10","3x8",IF('3D Semana 4'!C27="3x8","3x6",IF('3D Semana 4'!C27="3x6","Wgt",IF('3D Semana 4'!C27="4x8","4x6",IF('3D Semana 4'!C27="4x6","4x4","Wgt"))))))))</f>
        <v>3x10</v>
      </c>
      <c r="D5" s="143">
        <f t="shared" ref="D5:F5" si="2">T5</f>
        <v>0</v>
      </c>
      <c r="E5" s="143">
        <f t="shared" si="2"/>
        <v>0</v>
      </c>
      <c r="F5" s="143">
        <f t="shared" si="2"/>
        <v>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Personalizacion!$N$38</f>
        <v>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IF('3D Semana 4'!C27="3x10",30,IF('3D Semana 4'!C27="4x8",32,IF(OR('3D Semana 4'!C27="3x8",'3D Semana 4'!C27="4x6"),24,IF('3D Semana 4'!C27="3x6",18,16))))</f>
        <v>18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0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0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>
        <f t="array" ref="AQ5">IF(OR($B5="Wgt",$B5="Reset",$B5="Retest",$B5=0),0,IF(Personalizacion!$K$6="Lbs",INDEX(#REF!,MATCH($B5,#REF!,0)),INDEX('Kg BarCalc'!N:N,MATCH($B5,'Kg BarCalc'!$A:$A,0))))</f>
        <v>0</v>
      </c>
      <c r="AR5" s="4"/>
    </row>
    <row r="6">
      <c r="A6" s="141" t="str">
        <f>IF(Personalizacion!$I$39="Opt Tier 2","",Personalizacion!$I$39)</f>
        <v/>
      </c>
      <c r="B6" s="142" t="str">
        <f>IF(OR('3D Semana 4'!B28="Reset",'3D Semana 4'!B28="Wgt"),"Wgt",IF(SUMPRODUCT('3D Semana 4'!G28:J28)&gt;=X6,SUM('3D Semana 4'!B28+Personalizacion!$K$16),IF(OR('3D Semana 4'!C28="3x6",'3D Semana 4'!C28="4x4"),"Reset",'3D Semana 4'!B28)))</f>
        <v>Reset</v>
      </c>
      <c r="C6" s="142" t="str">
        <f>IF(AND(B6="Reset",Personalizacion!$K$39="Default"),"3x10",IF(AND(B6="Reset",Personalizacion!$K$39="Modified"),"4x8",IF(SUMPRODUCT('3D Semana 4'!G28:J28)&gt;=X6,'3D Semana 4'!C28,IF('3D Semana 4'!C28="3x10","3x8",IF('3D Semana 4'!C28="3x8","3x6",IF('3D Semana 4'!C28="3x6","Wgt",IF('3D Semana 4'!C28="4x8","4x6",IF('3D Semana 4'!C28="4x6","4x4","Wgt"))))))))</f>
        <v>4x8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210"/>
      <c r="L6" s="149"/>
      <c r="M6" s="4"/>
      <c r="N6" s="4" t="str">
        <f>Personalizacion!$N$39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4'!C28="3x10",30,IF('3D Semana 4'!C28="4x8",32,IF(OR('3D Semana 4'!C28="3x8",'3D Semana 4'!C28="4x6"),24,IF('3D Semana 4'!C28="3x6",18,16))))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0" t="str">
        <f>Personalizacion!$I$40</f>
        <v>Remo con mancuernas</v>
      </c>
      <c r="B7" s="151">
        <f>IF('3D Semana 4'!B29="Wgt","Wgt",IF(Personalizacion!$K$16="Default",IF('3D Semana 4'!I29&gt;=25,'3D Semana 4'!B29+Personalizacion!$K$17,'3D Semana 4'!B29),IF('3D Semana 4'!J29&gt;=18,'3D Semana 4'!B29+Personalizacion!$K$17,'3D Semana 4'!B29)))</f>
        <v>20</v>
      </c>
      <c r="C7" s="151" t="str">
        <f>IF(Personalizacion!$K$40="Modified","4x12+","3x15+")</f>
        <v>3x15+</v>
      </c>
      <c r="D7" s="152"/>
      <c r="E7" s="152"/>
      <c r="F7" s="152"/>
      <c r="G7" s="153"/>
      <c r="H7" s="153"/>
      <c r="I7" s="153"/>
      <c r="J7" s="135"/>
      <c r="K7" s="177" t="s">
        <v>65</v>
      </c>
      <c r="L7" s="147"/>
      <c r="M7" s="4"/>
      <c r="N7" s="4">
        <f>Personalizacion!$N$40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 ht="14.25" customHeight="1">
      <c r="A8" s="150" t="str">
        <f>IF(Personalizacion!$I$41="Opt Tier 3","",Personalizacion!$I$41)</f>
        <v>Curl de biceps barra Z</v>
      </c>
      <c r="B8" s="151" t="str">
        <f>IF('3D Semana 4'!B30="Wgt","Wgt",IF(Personalizacion!$K$17="Default",IF('3D Semana 4'!I30&gt;=25,'3D Semana 4'!B30+Personalizacion!$K$17,'3D Semana 4'!B30),IF('3D Semana 4'!J30&gt;=18,'3D Semana 4'!B30+Personalizacion!$K$17,'3D Semana 4'!B30)))</f>
        <v/>
      </c>
      <c r="C8" s="151" t="str">
        <f>IF(Personalizacion!$K$41="Modified","4x12+","3x15+")</f>
        <v>4x12+</v>
      </c>
      <c r="D8" s="152"/>
      <c r="E8" s="152"/>
      <c r="F8" s="152"/>
      <c r="G8" s="153"/>
      <c r="H8" s="153"/>
      <c r="I8" s="153"/>
      <c r="J8" s="135"/>
      <c r="K8" s="178"/>
      <c r="L8" s="157"/>
      <c r="M8" s="4"/>
      <c r="N8" s="4" t="str">
        <f>Personalizacion!$N$41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IF(Personalizacion!$I$42="Opt Tier 3","",Personalizacion!$I$42)</f>
        <v>Elevaciones laterales</v>
      </c>
      <c r="B9" s="151" t="str">
        <f>IF('3D Semana 4'!B31="Wgt","Wgt",IF(Personalizacion!$K$18="Default",IF('3D Semana 4'!I31&gt;=25,'3D Semana 4'!B31+Personalizacion!$K$17,'3D Semana 4'!B31),IF('3D Semana 4'!J31&gt;=18,'3D Semana 4'!B31+Personalizacion!$K$17,'3D Semana 4'!B31)))</f>
        <v/>
      </c>
      <c r="C9" s="151" t="str">
        <f>IF(Personalizacion!$K$42="Modified","4x12+","3x15+")</f>
        <v>3x15+</v>
      </c>
      <c r="D9" s="152"/>
      <c r="E9" s="152"/>
      <c r="F9" s="152"/>
      <c r="G9" s="153"/>
      <c r="H9" s="153"/>
      <c r="I9" s="153"/>
      <c r="J9" s="135"/>
      <c r="K9" s="178"/>
      <c r="L9" s="157"/>
      <c r="M9" s="4"/>
      <c r="N9" s="4" t="str">
        <f>Personalizacion!$N$42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 ht="15.75" customHeight="1">
      <c r="A10" s="150" t="str">
        <f>IF(Personalizacion!$I$43="Opt Tier 3","",Personalizacion!$I$35)</f>
        <v/>
      </c>
      <c r="B10" s="151" t="str">
        <f>IF('3D Semana 4'!B32="Wgt","Wgt",IF(Personalizacion!$K$18="Default",IF('3D Semana 4'!I32&gt;=25,'3D Semana 4'!B32+Personalizacion!$K$17,'3D Semana 4'!B32),IF('3D Semana 4'!J32&gt;=18,'3D Semana 4'!B32+Personalizacion!$K$17,'3D Semana 4'!B32)))</f>
        <v/>
      </c>
      <c r="C10" s="151" t="str">
        <f>IF(Personalizacion!$K$43="Modified","4x12+","3x15+")</f>
        <v>4x12+</v>
      </c>
      <c r="D10" s="152"/>
      <c r="E10" s="152"/>
      <c r="F10" s="152"/>
      <c r="G10" s="153"/>
      <c r="H10" s="153"/>
      <c r="I10" s="153"/>
      <c r="J10" s="135"/>
      <c r="K10" s="179"/>
      <c r="L10" s="164"/>
      <c r="M10" s="4"/>
      <c r="N10" s="167"/>
      <c r="O10" s="4"/>
      <c r="P10" s="4"/>
      <c r="Q10" s="4"/>
      <c r="R10" s="127"/>
      <c r="S10" s="183">
        <f>(Q11)*500/((-216.0475144)+(16.2606339*R11)+(-0.002388645*R407*R407)+(-0.00113732*(R11*R11*R11)+(0.00000701863*(R11*R11*R11*R11)+(-0.00000001291*(R11*R11*R11*R11*R11)))))</f>
        <v>0</v>
      </c>
      <c r="T10" s="183">
        <f>(Q11)*(500/((594.31747775582)+(-27.23842536447*R11)+(0.82112226871*(R11*R11))+(-0.00930733913*(R11*R11*R11)+(0.00004731582*(R11*R11*R11*R11)+(-0.00000009054*(R11*R11*R11*R11*R11))))))</f>
        <v>0</v>
      </c>
      <c r="U10" s="4">
        <f>(P11)*500/((-216.0475144)+(16.2606339*B11)+(-0.002388645*B11*B11)+(-0.00113732*(B11*B11*B11)+(0.00000701863*(B11*B11*B11*B11)+(-0.00000001291*(B11*B11*B11*B11*B11)))))</f>
        <v>0</v>
      </c>
      <c r="V10" s="4">
        <f>(P11)*(500/((594.31747775582)+(-27.23842536447*B11)+(0.82112226871*(B11*B11))+(-0.00930733913*(B11*B11*B11)+(0.00004731582*(B11*B11*B11*B11)+(-0.00000009054*(B11*B11*B11*B11*B11))))))</f>
        <v>0</v>
      </c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 ht="32.25" customHeight="1">
      <c r="A11" s="184" t="s">
        <v>67</v>
      </c>
      <c r="B11" s="185"/>
      <c r="C11" s="198" t="s">
        <v>78</v>
      </c>
      <c r="D11" s="105"/>
      <c r="E11" s="187" t="str">
        <f>IF(B11="","",IF(AND(Personalizacion!$K$4="XY",Personalizacion!$K$6="Lbs"),S12,IF(AND(Personalizacion!$K$4="XX",Personalizacion!$K$6="Lbs"),T12,IF(AND(Personalizacion!$K$4="XY",Personalizacion!$K$6="Kg"),U12,V12))))</f>
        <v/>
      </c>
      <c r="F11" s="188"/>
      <c r="G11" s="186" t="s">
        <v>79</v>
      </c>
      <c r="H11" s="188"/>
      <c r="I11" s="190" t="str">
        <f>IF(B11="","",IF(AND(Personalizacion!$K$4="XY",Personalizacion!$K$6="Lbs"),S10,IF(AND(Personalizacion!$K$4="XX",Personalizacion!$K$6="Lbs"),T10,IF(AND(Personalizacion!$K$4="XY",Personalizacion!$K$6="Kg"),U10,V10))))</f>
        <v/>
      </c>
      <c r="J11" s="188"/>
      <c r="K11" s="187" t="str">
        <f>IF(B11="","",IF(AND(Personalizacion!$K$4="XY",Personalizacion!$K$6="Lbs"),S11,IF(AND(Personalizacion!$K$4="XX",Personalizacion!$K$6="Lbs"),T11,IF(AND(Personalizacion!$K$4="XY",Personalizacion!$K$6="Kg"),U11,V11))))</f>
        <v/>
      </c>
      <c r="L11" s="188"/>
      <c r="M11" s="4"/>
      <c r="N11" s="167"/>
      <c r="O11" s="4"/>
      <c r="P11" s="4">
        <f>SUM(W11:Z11)</f>
        <v>0</v>
      </c>
      <c r="Q11" s="4">
        <f>P11/2.2</f>
        <v>0</v>
      </c>
      <c r="R11" s="4">
        <f>B11/2.2</f>
        <v>0</v>
      </c>
      <c r="S11" s="183">
        <f>(Q11)*500/(-0.0000000078*R11^5+0.0000041543*R11^4-0.0006430507*R11^3-0.0126966343*R11^2+11.9982753419*R11-82.5815609216)</f>
        <v>0</v>
      </c>
      <c r="T11" s="183">
        <f>(Q11)*(500/((594.31747775582)+(-27.23842536447*R11)+(0.82112226871*(R11*R11))+(-0.00930733913*(R11*R11*R11)+(0.00004731582*(R11*R11*R11*R11)+(-0.00000009054*(R11*R11*R11*R11*R11))))))</f>
        <v>0</v>
      </c>
      <c r="U11" s="4">
        <f>(P11)*500/(-0.0000000071*B11^5+0.0000015978*B11^4+0.0003282035*B11^3-0.1389344062*B11^2+16.2595764612*B11-182.5406521018)</f>
        <v>0</v>
      </c>
      <c r="V11" s="4">
        <f>(P11)*500/(-0.0000000071*B11^5+0.0000015978*B11^4+0.0003282035*B11^3-0.1389344062*B11^2+16.2595764612*B11-182.5406521018)</f>
        <v>0</v>
      </c>
      <c r="W11" s="4">
        <f>IF(OR('3D Semana 5'!A3="Deadlift",'3D Semana 5'!A3="Bench",'3D Semana 5'!A3="Squat"),('3D Semana 5'!B3*MAX('3D Semana 5'!G3:L4))/30+'3D Semana 5'!B3,0)</f>
        <v>0</v>
      </c>
      <c r="X11" s="4">
        <f>IF(OR('3D Semana 5'!A14="Deadlift",'3D Semana 5'!A14="Bench",'3D Semana 5'!A14="Squat"),('3D Semana 5'!B14*MAX('3D Semana 5'!G14:L15))/30+'3D Semana 5'!B14,0)</f>
        <v>0</v>
      </c>
      <c r="Y11" s="4">
        <f>IF(OR('3D Semana 5'!A25="Deadlift",'3D Semana 5'!A25="Bench",'3D Semana 5'!A25="Squat"),('3D Semana 5'!B25*MAX('3D Semana 5'!G25:L26))/30+'3D Semana 5'!B25,0)</f>
        <v>0</v>
      </c>
      <c r="Z11" s="4">
        <f>IF(OR('3D Semana 6'!A3="Deadlift",'3D Semana 6'!A3="Bench",'3D Semana 6'!A3="Squat"),('3D Semana 6'!B3*MAX('3D Semana 6'!G3:L4))/30+'3D Semana 6'!B3,0)</f>
        <v>0</v>
      </c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Sentadilla</v>
      </c>
      <c r="F12" s="203" t="str">
        <f>IF(I14="","",SUM(B14*(MAX(G14:L15))*0.0333+B14))</f>
        <v/>
      </c>
      <c r="G12" s="166"/>
      <c r="H12" s="166"/>
      <c r="I12" s="166"/>
      <c r="J12" s="166"/>
      <c r="K12" s="166"/>
      <c r="L12" s="166"/>
      <c r="M12" s="4"/>
      <c r="N12" s="4"/>
      <c r="O12" s="4"/>
      <c r="P12" s="4" t="s">
        <v>70</v>
      </c>
      <c r="Q12" s="4" t="s">
        <v>70</v>
      </c>
      <c r="R12" s="4" t="s">
        <v>62</v>
      </c>
      <c r="S12" s="4" t="str">
        <f>IF(B11="","",500+100*(Q11-(310.67*LN(R11)-857.785))/(53.216*LN(R11)-147.0835))</f>
        <v/>
      </c>
      <c r="T12" s="4" t="str">
        <f>IF(B11="","",500+100*(Q11-(125.1435*LN(R11)-228.03))/(34.5246*LN(R11)-86.8301))</f>
        <v/>
      </c>
      <c r="U12" s="4" t="str">
        <f>IF(B11="","",500+100*(P11-(310.67*LN(B11)-857.785))/(53.216*LN(B11)-147.0835))</f>
        <v/>
      </c>
      <c r="V12" s="4" t="str">
        <f>IF(B11="","",500+100*(P11-(125.1435*LN(B11)-228.03))/(34.5246*LN(B11)-86.8301))</f>
        <v/>
      </c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 t="s">
        <v>71</v>
      </c>
      <c r="Q13" s="4" t="s">
        <v>8</v>
      </c>
      <c r="R13" s="4" t="s">
        <v>8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Personalizacion!$I$13</f>
        <v>Sentadilla</v>
      </c>
      <c r="B14" s="123" t="str">
        <f>IF('3D Semana 5'!B3="Retest","Wgt",IF(AND(Z14=0,R14=0),"Retest",IF(Z14+AA14=3,'3D Semana 5'!B3+AC14,IF(Z14+AA14=5,'3D Semana 5'!B3+N14,'3D Semana 5'!B3))))</f>
        <v>Wgt</v>
      </c>
      <c r="C14" s="123" t="str">
        <f>IF(B14="Retest","5RM",IF(AND('3D Semana 5'!B3="Retest",Personalizacion!$K$13="Default"),"5x3+",IF(AND('3D Semana 5'!B3="Retest",Personalizacion!$K$13="Modified"),"3x5+",IF(SUM('3D Semana 5'!G3:L3)&gt;=X14,'3D Semana 5'!C3,IF('3D Semana 5'!C3="5x3+","6x2+",IF('3D Semana 5'!C3="6x2+","10x1+",IF('3D Semana 5'!C3="10x1+","5RM",IF('3D Semana 5'!C3="3x5+","4x3+",IF('3D Semana 5'!C3="4x3+","5x2+","5RM")))))))))</f>
        <v>5x3+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35"/>
      <c r="H14" s="135"/>
      <c r="I14" s="135"/>
      <c r="J14" s="125"/>
      <c r="K14" s="135"/>
      <c r="L14" s="135"/>
      <c r="M14" s="4"/>
      <c r="N14" s="4">
        <f>Personalizacion!$N$13</f>
        <v>5</v>
      </c>
      <c r="O14" s="4" t="str">
        <f>Personalizacion!$O$13</f>
        <v/>
      </c>
      <c r="P14" s="4" t="str">
        <f>Personalizacion!$P$13</f>
        <v/>
      </c>
      <c r="Q14" s="4"/>
      <c r="R14" s="4">
        <f>IF(OR('3D Semana 5'!C3="10x1+",'3D Semana 5'!C3="5x2+"),0,1)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IF(OR('3D Semana 5'!C3="5x3+",'3D Semana 5'!C3="3x5+"),15,IF(OR('3D Semana 5'!C3="6x2+",'3D Semana 5'!C3="4x3+"),12,10))</f>
        <v>10</v>
      </c>
      <c r="Y14" s="4">
        <f>SUMPRODUCT('3D Semana 5'!G3:L3+'3D Semana 5'!G4:L4)</f>
        <v>0</v>
      </c>
      <c r="Z14" s="127">
        <f>IF(Y14&gt;=X14,"1",0)</f>
        <v>0</v>
      </c>
      <c r="AA14" s="4">
        <f>IF(Personalizacion!$K$9="Modified",2,4)</f>
        <v>4</v>
      </c>
      <c r="AB14" s="4">
        <f>IF('3D Semana 5'!C3="5x3+",'3D Semana 5'!K3,IF('3D Semana 5'!C3="3x5+",'3D Semana 5'!I3,0))</f>
        <v>0</v>
      </c>
      <c r="AC14" s="4" t="str">
        <f>IF('3D Semana 5'!C3="5x3+",IF(AND(AB14&gt;=3,AB14&lt;=4),N14,IF(AND(AB14&gt;=5,AB14&lt;=7),O14,P14)),IF(AND(AB14&gt;=5,AB14&lt;=6),N14,IF(AND(AB14&gt;=7,AB14&lt;=8),O14,P14)))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0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0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>
        <f t="array" ref="AQ14">IF(OR($B14="Wgt",$B14="Reset",$B14="Retest",$B14=0),0,IF(Personalizacion!$K$6="Lbs",INDEX(#REF!,MATCH($B14,#REF!,0)),INDEX('Kg BarCalc'!N:N,MATCH($B14,'Kg BarCalc'!$A:$A,0))))</f>
        <v>0</v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Personalizacion!$I$14</f>
        <v>Press de banca</v>
      </c>
      <c r="B16" s="142" t="str">
        <f>IF(OR('3D Semana 5'!B5="Reset",'3D Semana 5'!B5="Wgt"),"Wgt",IF(SUMPRODUCT('3D Semana 5'!G5:J5)&gt;=X16,SUM('3D Semana 5'!B5+N16),IF(OR('3D Semana 5'!C5="3x6",'3D Semana 5'!C5="4x4"),"Reset",'3D Semana 5'!B5)))</f>
        <v>Reset</v>
      </c>
      <c r="C16" s="142" t="str">
        <f>IF(AND(B16="Reset",Personalizacion!$K$14="Default"),"3x10",IF(AND(B16="Reset",Personalizacion!$K$14="Modified"),"4x8",IF(SUMPRODUCT('3D Semana 5'!G5:J5)&gt;=X16,'3D Semana 5'!C5,IF('3D Semana 5'!C5="3x10","3x8",IF('3D Semana 5'!C5="3x8","3x6",IF('3D Semana 5'!C5="3x6","Wgt",IF('3D Semana 5'!C5="4x8","4x6",IF('3D Semana 5'!C5="4x6","4x4","Wgt"))))))))</f>
        <v>3x10</v>
      </c>
      <c r="D16" s="143">
        <f t="shared" ref="D16:F16" si="6">T16</f>
        <v>0</v>
      </c>
      <c r="E16" s="143">
        <f t="shared" si="6"/>
        <v>0</v>
      </c>
      <c r="F16" s="143">
        <f t="shared" si="6"/>
        <v>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Personalizacion!$N$14</f>
        <v>2.5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IF('3D Semana 5'!C3="3x10",30,IF('3D Semana 5'!C3="4x8",32,IF(OR('3D Semana 5'!C3="3x8",'3D Semana 5'!C3="4x6"),24,IF('3D Semana 5'!C3="3x6",18,16))))</f>
        <v>16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0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>
        <f t="array" ref="AQ16">IF(OR($B16="Wgt",$B16="Reset",$B16="Retest",$B16=0),0,IF(Personalizacion!$K$6="Lbs",INDEX(#REF!,MATCH($B16,#REF!,0)),INDEX('Kg BarCalc'!N:N,MATCH($B16,'Kg BarCalc'!$A:$A,0))))</f>
        <v>0</v>
      </c>
      <c r="AR16" s="4"/>
    </row>
    <row r="17">
      <c r="A17" s="141" t="str">
        <f>IF(Personalizacion!$I$15="Opt Tier 2","",Personalizacion!$I$15)</f>
        <v/>
      </c>
      <c r="B17" s="142" t="str">
        <f>IF(OR('3D Semana 5'!B6="Reset",'3D Semana 5'!B6="Wgt"),"Wgt",IF(SUMPRODUCT('3D Semana 5'!G6:J6)&gt;=X17,SUM('3D Semana 5'!B6+N17),IF(OR('3D Semana 5'!C6="3x6",'3D Semana 5'!C6="4x4"),"Reset",'3D Semana 5'!B6)))</f>
        <v>Wgt</v>
      </c>
      <c r="C17" s="142" t="str">
        <f>IF(AND(B17="Reset",Personalizacion!$K$15="Default"),"3x10",IF(AND(B17="Reset",Personalizacion!$K$15="Modified"),"4x8",IF(SUMPRODUCT('3D Semana 5'!G6:J6)&gt;=X17,'3D Semana 5'!C6,IF('3D Semana 5'!C6="3x10","3x8",IF('3D Semana 5'!C6="3x8","3x6",IF('3D Semana 5'!C6="3x6","Wgt",IF('3D Semana 5'!C6="4x8","4x6",IF('3D Semana 5'!C6="4x6","4x4","Wgt"))))))))</f>
        <v>4x6</v>
      </c>
      <c r="D17" s="143">
        <f t="shared" ref="D17:F17" si="7">T17</f>
        <v>0</v>
      </c>
      <c r="E17" s="143">
        <f t="shared" si="7"/>
        <v>0</v>
      </c>
      <c r="F17" s="143">
        <f t="shared" si="7"/>
        <v>0</v>
      </c>
      <c r="G17" s="144"/>
      <c r="H17" s="144"/>
      <c r="I17" s="144"/>
      <c r="J17" s="135"/>
      <c r="K17" s="179"/>
      <c r="L17" s="164"/>
      <c r="M17" s="4"/>
      <c r="N17" s="4">
        <f>Personalizacion!$N$15</f>
        <v>2.5</v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5'!C4="3x10",30,IF('3D Semana 5'!C4="4x8",32,IF(OR('3D Semana 5'!C4="3x8",'3D Semana 5'!C4="4x6"),24,IF('3D Semana 5'!C4="3x6",18,16))))</f>
        <v>16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0" t="str">
        <f>Personalizacion!$I$16</f>
        <v>Jalon al pecho</v>
      </c>
      <c r="B18" s="151">
        <f>IF('3D Semana 5'!B7="Wgt","Wgt",IF(Personalizacion!$K$32="Default",IF('3D Semana 5'!I7&gt;=25,'3D Semana 5'!B7+N18,'3D Semana 5'!B7),IF('3D Semana 5'!J7&gt;=18,'3D Semana 5'!B7+N18,'3D Semana 5'!B7)))</f>
        <v>30</v>
      </c>
      <c r="C18" s="151" t="str">
        <f>IF(Personalizacion!$K$16="Modified","4x12+","3x15+")</f>
        <v>3x15+</v>
      </c>
      <c r="D18" s="195"/>
      <c r="E18" s="195"/>
      <c r="F18" s="195"/>
      <c r="G18" s="153"/>
      <c r="H18" s="153"/>
      <c r="I18" s="153"/>
      <c r="J18" s="135"/>
      <c r="K18" s="177" t="s">
        <v>65</v>
      </c>
      <c r="L18" s="147"/>
      <c r="M18" s="4"/>
      <c r="N18" s="4">
        <f>Personalizacion!$N$16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IF(Personalizacion!$I$17="Opt Tier 3","",Personalizacion!$I$17)</f>
        <v>Curl de biceps barra Z</v>
      </c>
      <c r="B19" s="151" t="str">
        <f>IF('3D Semana 5'!B8="Wgt","Wgt",IF(Personalizacion!$K$33="Default",IF('3D Semana 5'!I8&gt;=25,'3D Semana 5'!B8+N19,'3D Semana 5'!B8),IF('3D Semana 5'!J8&gt;=18,'3D Semana 5'!B8+N19,'3D Semana 5'!B8)))</f>
        <v/>
      </c>
      <c r="C19" s="151" t="str">
        <f>IF(Personalizacion!$K$17="Modified","4x12+","3x15+")</f>
        <v>4x12+</v>
      </c>
      <c r="D19" s="195"/>
      <c r="E19" s="195"/>
      <c r="F19" s="195"/>
      <c r="G19" s="153"/>
      <c r="H19" s="153"/>
      <c r="I19" s="153"/>
      <c r="J19" s="135"/>
      <c r="K19" s="178"/>
      <c r="L19" s="157"/>
      <c r="M19" s="4"/>
      <c r="N19" s="4" t="str">
        <f>Personalizacion!$N$17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IF(Personalizacion!$I$18="Opt Tier 3","",Personalizacion!$I$18)</f>
        <v>Peso muerto rumano</v>
      </c>
      <c r="B20" s="151" t="str">
        <f>IF('3D Semana 5'!B9="Wgt","Wgt",IF(Personalizacion!$K$34="Default",IF('3D Semana 5'!I9&gt;=25,'3D Semana 5'!B9+N20,'3D Semana 5'!B9),IF('3D Semana 5'!J9&gt;=18,'3D Semana 5'!B9+N20,'3D Semana 5'!B9)))</f>
        <v/>
      </c>
      <c r="C20" s="151" t="str">
        <f>IF(Personalizacion!$K$18="Modified","4x12+","3x15+")</f>
        <v>3x15+</v>
      </c>
      <c r="D20" s="197"/>
      <c r="E20" s="197"/>
      <c r="F20" s="197"/>
      <c r="G20" s="153"/>
      <c r="H20" s="153"/>
      <c r="I20" s="153"/>
      <c r="J20" s="135"/>
      <c r="K20" s="178"/>
      <c r="L20" s="157"/>
      <c r="M20" s="4"/>
      <c r="N20" s="4" t="str">
        <f>Personalizacion!$N$18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IF(Personalizacion!$I$19="Opt Tier 3","",Personalizacion!$I$19)</f>
        <v>Extension de triceps en polea alta</v>
      </c>
      <c r="B21" s="151" t="str">
        <f>IF('3D Semana 5'!B10="Wgt","Wgt",IF(Personalizacion!$K$35="Default",IF('3D Semana 5'!I10&gt;=25,'3D Semana 5'!B10+N21,'3D Semana 5'!B10),IF('3D Semana 5'!J10&gt;=18,'3D Semana 5'!B10+N21,'3D Semana 5'!B10)))</f>
        <v/>
      </c>
      <c r="C21" s="151" t="str">
        <f>IF(Personalizacion!$K$19="Modified","4x12+","3x15+")</f>
        <v>4x12+</v>
      </c>
      <c r="D21" s="195"/>
      <c r="E21" s="195"/>
      <c r="F21" s="195"/>
      <c r="G21" s="153"/>
      <c r="H21" s="153"/>
      <c r="I21" s="153"/>
      <c r="J21" s="135"/>
      <c r="K21" s="179"/>
      <c r="L21" s="164"/>
      <c r="M21" s="4"/>
      <c r="N21" s="4" t="str">
        <f>Personalizacion!$N$19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Press militar</v>
      </c>
      <c r="F23" s="203" t="str">
        <f>IF(I25="","",SUM(B25*(MAX(G25:L26))*0.0333+B25))</f>
        <v/>
      </c>
      <c r="G23" s="166"/>
      <c r="H23" s="166"/>
      <c r="I23" s="166"/>
      <c r="J23" s="102"/>
      <c r="K23" s="166"/>
      <c r="L23" s="16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Personalizacion!$I$21</f>
        <v>Press militar</v>
      </c>
      <c r="B25" s="123" t="str">
        <f>IF('3D Semana 5'!B14="Retest","Wgt",IF(AND(Z25=0,R25=0),"Retest",IF(Z25+AA25=3,'3D Semana 5'!B14+AC25,IF(Z25+AA25=5,'3D Semana 5'!B14+N25,'3D Semana 5'!B14))))</f>
        <v>Wgt</v>
      </c>
      <c r="C25" s="123" t="str">
        <f>IF(B25="Retest","5RM",IF(AND('3D Semana 5'!B14="Retest",Personalizacion!$K$21="Default"),"5x3+",IF(AND('3D Semana 5'!B14="Retest",Personalizacion!$K$21="Modified"),"3x5+",IF(SUM('3D Semana 5'!G14:L15)&gt;=X25,'3D Semana 5'!C14,IF('3D Semana 5'!C14="5x3+","6x2+",IF('3D Semana 5'!C14="6x2+","10x1+",IF('3D Semana 5'!C14="10x1+","5RM",IF('3D Semana 5'!C14="3x5+","4x3+",IF('3D Semana 5'!C14="4x3+","5x2+","5RM")))))))))</f>
        <v>5x3+</v>
      </c>
      <c r="D25" s="192">
        <f t="shared" ref="D25:F25" si="9">T25</f>
        <v>0</v>
      </c>
      <c r="E25" s="192">
        <f t="shared" si="9"/>
        <v>0</v>
      </c>
      <c r="F25" s="192">
        <f t="shared" si="9"/>
        <v>0</v>
      </c>
      <c r="G25" s="135"/>
      <c r="H25" s="135"/>
      <c r="I25" s="135"/>
      <c r="J25" s="125"/>
      <c r="K25" s="135"/>
      <c r="L25" s="135"/>
      <c r="M25" s="4"/>
      <c r="N25" s="4">
        <f>Personalizacion!$N$21</f>
        <v>5</v>
      </c>
      <c r="O25" s="4" t="str">
        <f>Personalizacion!$O$21</f>
        <v/>
      </c>
      <c r="P25" s="4" t="str">
        <f>Personalizacion!$P$21</f>
        <v/>
      </c>
      <c r="Q25" s="4"/>
      <c r="R25" s="4">
        <f>IF(OR('3D Semana 5'!C14="10x1+",'3D Semana 5'!C14="5x2+"),0,1)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IF(OR('3D Semana 5'!C14="5x3+",'3D Semana 5'!C14="3x5+"),15,IF(OR('3D Semana 5'!C14="6x2+",'3D Semana 5'!C14="4x3+"),12,10))</f>
        <v>10</v>
      </c>
      <c r="Y25" s="4">
        <f>SUMPRODUCT('3D Semana 5'!G14:L14+'3D Semana 5'!G15:L15)</f>
        <v>0</v>
      </c>
      <c r="Z25" s="127">
        <f>IF(Y25&gt;=X25,"1",0)</f>
        <v>0</v>
      </c>
      <c r="AA25" s="4">
        <f>IF(Personalizacion!$K$9="Modified",2,4)</f>
        <v>4</v>
      </c>
      <c r="AB25" s="4">
        <f>IF('3D Semana 5'!C14="5x3+",'3D Semana 5'!K14,IF('3D Semana 5'!C14="3x5+",'3D Semana 5'!I14,0))</f>
        <v>0</v>
      </c>
      <c r="AC25" s="4" t="str">
        <f>IF('3D Semana 5'!C14="5x3+",IF(AND(AB25&gt;=3,AB25&lt;=4),N25,IF(AND(AB25&gt;=5,AB25&lt;=7),O25,P25)),IF(AND(AB25&gt;=5,AB25&lt;=6),N25,IF(AND(AB25&gt;=7,AB25&lt;=8),O25,P25)))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0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0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>
        <f t="array" ref="AQ25">IF(OR($B25="Wgt",$B25="Reset",$B25="Retest",$B25=0),0,IF(Personalizacion!$K$6="Lbs",INDEX(#REF!,MATCH($B25,#REF!,0)),INDEX('Kg BarCalc'!N:N,MATCH($B25,'Kg BarCalc'!$A:$A,0))))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Personalizacion!$I$22</f>
        <v>Peso muerto</v>
      </c>
      <c r="B27" s="142" t="str">
        <f>IF(OR('3D Semana 5'!B16="Reset",'3D Semana 5'!B16="Wgt"),"Wgt",IF(SUMPRODUCT('3D Semana 5'!G16:J16)&gt;=X27,SUM('3D Semana 5'!B16+N27),IF(OR('3D Semana 5'!C16="3x6",'3D Semana 5'!C16="4x4"),"Reset",'3D Semana 5'!B16)))</f>
        <v>Wgt</v>
      </c>
      <c r="C27" s="142" t="str">
        <f>IF(AND(B27="Reset",Personalizacion!$K$22="Default"),"3x10",IF(AND(B27="Reset",Personalizacion!$K$22="Modified"),"4x8",IF(SUMPRODUCT('3D Semana 5'!G16:J16)&gt;=X27,'3D Semana 5'!C16,IF('3D Semana 5'!C16="3x10","3x8",IF('3D Semana 5'!C16="3x8","3x6",IF('3D Semana 5'!C16="3x6","Wgt",IF('3D Semana 5'!C16="4x8","4x6",IF('3D Semana 5'!C16="4x6","4x4","Wgt"))))))))</f>
        <v>3x8</v>
      </c>
      <c r="D27" s="143">
        <f t="shared" ref="D27:F27" si="10">T27</f>
        <v>0</v>
      </c>
      <c r="E27" s="143">
        <f t="shared" si="10"/>
        <v>0</v>
      </c>
      <c r="F27" s="143">
        <f t="shared" si="10"/>
        <v>0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Personalizacion!$N$22</f>
        <v>10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IF('3D Semana 5'!C16="3x10",30,IF('3D Semana 5'!C16="4x8",32,IF(OR('3D Semana 5'!C16="3x8",'3D Semana 5'!C16="4x6"),24,IF('3D Semana 5'!C16="3x6",18,16))))</f>
        <v>30</v>
      </c>
      <c r="Y27" s="4"/>
      <c r="Z27" s="4"/>
      <c r="AA27" s="4"/>
      <c r="AB27" s="4"/>
      <c r="AC27" s="4"/>
      <c r="AD27" s="4">
        <f t="shared" ref="AD27:AD32" si="12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0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>
        <f t="array" ref="AQ27">IF(OR($B27="Wgt",$B27="Reset",$B27="Retest",$B27=0),0,IF(Personalizacion!$K$6="Lbs",INDEX(#REF!,MATCH($B27,#REF!,0)),INDEX('Kg BarCalc'!N:N,MATCH($B27,'Kg BarCalc'!$A:$A,0))))</f>
        <v>0</v>
      </c>
      <c r="AR27" s="4"/>
    </row>
    <row r="28" ht="15.75" customHeight="1">
      <c r="A28" s="141" t="str">
        <f>IF(Personalizacion!$I$23="Opt Tier 2","",Personalizacion!$I$23)</f>
        <v/>
      </c>
      <c r="B28" s="142" t="str">
        <f>IF(OR('3D Semana 5'!B17="Reset",'3D Semana 5'!B17="Wgt"),"Wgt",IF(SUMPRODUCT('3D Semana 5'!G17:J17)&gt;=X28,SUM('3D Semana 5'!B17+N28),IF(OR('3D Semana 5'!C17="3x6",'3D Semana 5'!C17="4x4"),"Reset",'3D Semana 5'!B17)))</f>
        <v>Wgt</v>
      </c>
      <c r="C28" s="142" t="str">
        <f>IF(AND(B28="Reset",Personalizacion!$K$23="Default"),"3x10",IF(AND(B28="Reset",Personalizacion!$K$23="Modified"),"4x8",IF(SUMPRODUCT('3D Semana 5'!G17:J17)&gt;=X28,'3D Semana 5'!C17,IF('3D Semana 5'!C17="3x10","3x8",IF('3D Semana 5'!C17="3x8","3x6",IF('3D Semana 5'!C17="3x6","Wgt",IF('3D Semana 5'!C17="4x8","4x6",IF('3D Semana 5'!C17="4x6","4x4","Wgt"))))))))</f>
        <v>4x6</v>
      </c>
      <c r="D28" s="143">
        <f t="shared" ref="D28:F28" si="11">T28</f>
        <v>0</v>
      </c>
      <c r="E28" s="143">
        <f t="shared" si="11"/>
        <v>0</v>
      </c>
      <c r="F28" s="143">
        <f t="shared" si="11"/>
        <v>0</v>
      </c>
      <c r="G28" s="144"/>
      <c r="H28" s="144"/>
      <c r="I28" s="144"/>
      <c r="J28" s="135"/>
      <c r="K28" s="179"/>
      <c r="L28" s="164"/>
      <c r="M28" s="4"/>
      <c r="N28" s="4" t="str">
        <f>Personalizacion!$N$23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5'!C17="3x10",30,IF('3D Semana 5'!C17="4x8",32,IF(OR('3D Semana 5'!C17="3x8",'3D Semana 5'!C17="4x6"),24,IF('3D Semana 5'!C17="3x6",18,16))))</f>
        <v>32</v>
      </c>
      <c r="Y28" s="4"/>
      <c r="Z28" s="4"/>
      <c r="AA28" s="4"/>
      <c r="AB28" s="4"/>
      <c r="AC28" s="4"/>
      <c r="AD28" s="4">
        <f t="shared" si="12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1" t="str">
        <f>Personalizacion!$I$24</f>
        <v>Remo con mancuernas</v>
      </c>
      <c r="B29" s="151">
        <f>IF('3D Semana 5'!B18="Wgt","Wgt",IF(Personalizacion!$K$40="Default",IF('3D Semana 5'!I18&gt;=25,'3D Semana 5'!B18+N29,'3D Semana 5'!B18),IF('3D Semana 5'!J18&gt;=18,'3D Semana 5'!B18+N29,'3D Semana 5'!B18)))</f>
        <v>20</v>
      </c>
      <c r="C29" s="151" t="str">
        <f>IF(Personalizacion!$K$24="Modified","4x12+","3x15+")</f>
        <v>3x15+</v>
      </c>
      <c r="D29" s="195"/>
      <c r="E29" s="195"/>
      <c r="F29" s="195"/>
      <c r="G29" s="153"/>
      <c r="H29" s="153"/>
      <c r="I29" s="153"/>
      <c r="J29" s="135"/>
      <c r="K29" s="177" t="s">
        <v>65</v>
      </c>
      <c r="L29" s="147"/>
      <c r="M29" s="4"/>
      <c r="N29" s="4">
        <f>Personalizacion!$N$24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2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IF(Personalizacion!$I$25="Opt Tier 3","",Personalizacion!$I$25)</f>
        <v>Curl martillo</v>
      </c>
      <c r="B30" s="151" t="str">
        <f>IF('3D Semana 5'!B19="Wgt","Wgt",IF(Personalizacion!$K$41="Default",IF('3D Semana 5'!I19&gt;=25,'3D Semana 5'!B19+N30,'3D Semana 5'!B19),IF('3D Semana 5'!J19&gt;=18,'3D Semana 5'!B19+N30,'3D Semana 5'!B19)))</f>
        <v/>
      </c>
      <c r="C30" s="151" t="str">
        <f>IF(Personalizacion!$K$25="Modified","4x12+","3x15+")</f>
        <v>4x12+</v>
      </c>
      <c r="D30" s="195"/>
      <c r="E30" s="195"/>
      <c r="F30" s="195"/>
      <c r="G30" s="153"/>
      <c r="H30" s="153"/>
      <c r="I30" s="153"/>
      <c r="J30" s="135"/>
      <c r="K30" s="178"/>
      <c r="L30" s="157"/>
      <c r="M30" s="4"/>
      <c r="N30" s="4" t="str">
        <f>Personalizacion!$N$25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2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IF(Personalizacion!$I$26="Opt Tier 3","",Personalizacion!$I$26)</f>
        <v>Face pulls</v>
      </c>
      <c r="B31" s="151" t="str">
        <f>IF('3D Semana 5'!B20="Wgt","Wgt",IF(Personalizacion!$K$42="Default",IF('3D Semana 5'!I20&gt;=25,'3D Semana 5'!B20+N31,'3D Semana 5'!B20),IF('3D Semana 5'!J20&gt;=18,'3D Semana 5'!B20+N31,'3D Semana 5'!B20)))</f>
        <v/>
      </c>
      <c r="C31" s="151" t="str">
        <f>IF(Personalizacion!$K$26="Modified","4x12+","3x15+")</f>
        <v>3x15+</v>
      </c>
      <c r="D31" s="197"/>
      <c r="E31" s="197"/>
      <c r="F31" s="197"/>
      <c r="G31" s="153"/>
      <c r="H31" s="153"/>
      <c r="I31" s="153"/>
      <c r="J31" s="135"/>
      <c r="K31" s="178"/>
      <c r="L31" s="157"/>
      <c r="M31" s="4"/>
      <c r="N31" s="4" t="str">
        <f>Personalizacion!$N$26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2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IF(Personalizacion!$I$27="Opt Tier 3","",Personalizacion!$I$27)</f>
        <v/>
      </c>
      <c r="B32" s="151" t="str">
        <f>IF('3D Semana 5'!B21="Wgt","Wgt",IF(Personalizacion!$K$43="Default",IF('3D Semana 5'!I21&gt;=25,'3D Semana 5'!B21+N32,'3D Semana 5'!B21),IF('3D Semana 5'!J21&gt;=18,'3D Semana 5'!B21+N32,'3D Semana 5'!B21)))</f>
        <v/>
      </c>
      <c r="C32" s="151" t="str">
        <f>IF(Personalizacion!$K$27="Modified","4x12+","3x15+")</f>
        <v>4x12+</v>
      </c>
      <c r="D32" s="195"/>
      <c r="E32" s="195"/>
      <c r="F32" s="195"/>
      <c r="G32" s="153"/>
      <c r="H32" s="153"/>
      <c r="I32" s="153"/>
      <c r="J32" s="135"/>
      <c r="K32" s="179"/>
      <c r="L32" s="164"/>
      <c r="M32" s="4"/>
      <c r="N32" s="4" t="str">
        <f>Personalizacion!$N$27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2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4"/>
      <c r="B33" s="4"/>
      <c r="C33" s="4"/>
      <c r="D33" s="167"/>
      <c r="E33" s="167"/>
      <c r="F33" s="16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E1:AQ1"/>
    <mergeCell ref="D2:F2"/>
    <mergeCell ref="K5:L6"/>
    <mergeCell ref="K7:L10"/>
    <mergeCell ref="C11:D11"/>
    <mergeCell ref="E11:F11"/>
    <mergeCell ref="G11:H11"/>
    <mergeCell ref="AE12:AQ12"/>
    <mergeCell ref="K27:L28"/>
    <mergeCell ref="K29:L32"/>
    <mergeCell ref="I11:J11"/>
    <mergeCell ref="K11:L11"/>
    <mergeCell ref="D13:F13"/>
    <mergeCell ref="K16:L17"/>
    <mergeCell ref="K18:L21"/>
    <mergeCell ref="AE23:AQ23"/>
    <mergeCell ref="D24:F24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B14:C14">
    <cfRule type="expression" dxfId="0" priority="5">
      <formula>$C14="5x3+"</formula>
    </cfRule>
  </conditionalFormatting>
  <conditionalFormatting sqref="B14:C14">
    <cfRule type="expression" dxfId="0" priority="6">
      <formula>$C14="5x2+"</formula>
    </cfRule>
  </conditionalFormatting>
  <conditionalFormatting sqref="B14:C14">
    <cfRule type="expression" dxfId="0" priority="7">
      <formula>$C14="10x1+"</formula>
    </cfRule>
  </conditionalFormatting>
  <conditionalFormatting sqref="B14:C14">
    <cfRule type="expression" dxfId="0" priority="8">
      <formula>$C14="6x2+"</formula>
    </cfRule>
  </conditionalFormatting>
  <conditionalFormatting sqref="B14:C14">
    <cfRule type="expression" dxfId="0" priority="9">
      <formula>$C14="5RM"</formula>
    </cfRule>
  </conditionalFormatting>
  <conditionalFormatting sqref="B14:C14">
    <cfRule type="expression" dxfId="0" priority="10">
      <formula>$C14="3x5+"</formula>
    </cfRule>
  </conditionalFormatting>
  <conditionalFormatting sqref="B14:C14">
    <cfRule type="expression" dxfId="0" priority="11">
      <formula>$C14="4x3+"</formula>
    </cfRule>
  </conditionalFormatting>
  <conditionalFormatting sqref="B25">
    <cfRule type="expression" dxfId="0" priority="12">
      <formula>$C25="5x3+"</formula>
    </cfRule>
  </conditionalFormatting>
  <conditionalFormatting sqref="A3">
    <cfRule type="expression" dxfId="0" priority="13">
      <formula>$C3="5RM"</formula>
    </cfRule>
  </conditionalFormatting>
  <conditionalFormatting sqref="A3">
    <cfRule type="expression" dxfId="0" priority="14">
      <formula>$C3="3x5+"</formula>
    </cfRule>
  </conditionalFormatting>
  <conditionalFormatting sqref="A3">
    <cfRule type="expression" dxfId="0" priority="15">
      <formula>$C3="4x3+"</formula>
    </cfRule>
  </conditionalFormatting>
  <conditionalFormatting sqref="B25">
    <cfRule type="expression" dxfId="0" priority="16">
      <formula>$C25="5x2+"</formula>
    </cfRule>
  </conditionalFormatting>
  <conditionalFormatting sqref="B25">
    <cfRule type="expression" dxfId="0" priority="17">
      <formula>$C25="10x1+"</formula>
    </cfRule>
  </conditionalFormatting>
  <conditionalFormatting sqref="B25">
    <cfRule type="expression" dxfId="0" priority="18">
      <formula>$C25="6x2+"</formula>
    </cfRule>
  </conditionalFormatting>
  <conditionalFormatting sqref="C25">
    <cfRule type="expression" dxfId="0" priority="19">
      <formula>$C25="5x3+"</formula>
    </cfRule>
  </conditionalFormatting>
  <conditionalFormatting sqref="C25">
    <cfRule type="expression" dxfId="0" priority="20">
      <formula>$C25="5x2+"</formula>
    </cfRule>
  </conditionalFormatting>
  <conditionalFormatting sqref="C25">
    <cfRule type="expression" dxfId="0" priority="21">
      <formula>$C25="10x1+"</formula>
    </cfRule>
  </conditionalFormatting>
  <conditionalFormatting sqref="C25">
    <cfRule type="expression" dxfId="0" priority="22">
      <formula>$C25="6x2+"</formula>
    </cfRule>
  </conditionalFormatting>
  <conditionalFormatting sqref="D25:F26">
    <cfRule type="expression" dxfId="0" priority="23">
      <formula>$C25="5x3+"</formula>
    </cfRule>
  </conditionalFormatting>
  <conditionalFormatting sqref="D25:F26">
    <cfRule type="expression" dxfId="0" priority="24">
      <formula>$C25="5x2+"</formula>
    </cfRule>
  </conditionalFormatting>
  <conditionalFormatting sqref="D25:F26">
    <cfRule type="expression" dxfId="0" priority="25">
      <formula>$C25="10x1+"</formula>
    </cfRule>
  </conditionalFormatting>
  <conditionalFormatting sqref="D25:F26">
    <cfRule type="expression" dxfId="0" priority="26">
      <formula>$C25="6x2+"</formula>
    </cfRule>
  </conditionalFormatting>
  <conditionalFormatting sqref="D25:F26">
    <cfRule type="expression" dxfId="0" priority="27">
      <formula>$C25="5RM"</formula>
    </cfRule>
  </conditionalFormatting>
  <conditionalFormatting sqref="D25:F26">
    <cfRule type="expression" dxfId="0" priority="28">
      <formula>$C25="3x5+"</formula>
    </cfRule>
  </conditionalFormatting>
  <conditionalFormatting sqref="D25:F26">
    <cfRule type="expression" dxfId="0" priority="29">
      <formula>$C25="4x3+"</formula>
    </cfRule>
  </conditionalFormatting>
  <conditionalFormatting sqref="B25">
    <cfRule type="expression" dxfId="0" priority="30">
      <formula>$C25="5RM"</formula>
    </cfRule>
  </conditionalFormatting>
  <conditionalFormatting sqref="B25">
    <cfRule type="expression" dxfId="0" priority="31">
      <formula>$C25="3x5+"</formula>
    </cfRule>
  </conditionalFormatting>
  <conditionalFormatting sqref="B25">
    <cfRule type="expression" dxfId="0" priority="32">
      <formula>$C25="4x3+"</formula>
    </cfRule>
  </conditionalFormatting>
  <conditionalFormatting sqref="D3:I3">
    <cfRule type="expression" dxfId="0" priority="33">
      <formula>$C3="3x5+"</formula>
    </cfRule>
  </conditionalFormatting>
  <conditionalFormatting sqref="D3:J3">
    <cfRule type="expression" dxfId="0" priority="34">
      <formula>$C3="4x3+"</formula>
    </cfRule>
  </conditionalFormatting>
  <conditionalFormatting sqref="K3">
    <cfRule type="expression" dxfId="0" priority="35">
      <formula>$C3="5x3+"</formula>
    </cfRule>
  </conditionalFormatting>
  <conditionalFormatting sqref="K3">
    <cfRule type="expression" dxfId="0" priority="36">
      <formula>$C3="5x2+"</formula>
    </cfRule>
  </conditionalFormatting>
  <conditionalFormatting sqref="K3">
    <cfRule type="expression" dxfId="0" priority="37">
      <formula>$C3="10x1+"</formula>
    </cfRule>
  </conditionalFormatting>
  <conditionalFormatting sqref="K3">
    <cfRule type="expression" dxfId="0" priority="38">
      <formula>$C3="6x2+"</formula>
    </cfRule>
  </conditionalFormatting>
  <conditionalFormatting sqref="D3:J3">
    <cfRule type="expression" dxfId="0" priority="39">
      <formula>$C3="5x3+"</formula>
    </cfRule>
  </conditionalFormatting>
  <conditionalFormatting sqref="D3:J3">
    <cfRule type="expression" dxfId="0" priority="40">
      <formula>$C3="5x2+"</formula>
    </cfRule>
  </conditionalFormatting>
  <conditionalFormatting sqref="D3:J3">
    <cfRule type="expression" dxfId="0" priority="41">
      <formula>$C3="10x1+"</formula>
    </cfRule>
  </conditionalFormatting>
  <conditionalFormatting sqref="D3:J3 L3">
    <cfRule type="expression" dxfId="0" priority="42">
      <formula>$C3="6x2+"</formula>
    </cfRule>
  </conditionalFormatting>
  <conditionalFormatting sqref="D3:F3">
    <cfRule type="expression" dxfId="0" priority="43">
      <formula>$C3="5RM"</formula>
    </cfRule>
  </conditionalFormatting>
  <conditionalFormatting sqref="G4:K4">
    <cfRule type="expression" dxfId="0" priority="44">
      <formula>$C3="10x1+"</formula>
    </cfRule>
  </conditionalFormatting>
  <conditionalFormatting sqref="B3:C3">
    <cfRule type="expression" dxfId="0" priority="45">
      <formula>$C3="5x3+"</formula>
    </cfRule>
  </conditionalFormatting>
  <conditionalFormatting sqref="B3:C3">
    <cfRule type="expression" dxfId="0" priority="46">
      <formula>$C3="5x2+"</formula>
    </cfRule>
  </conditionalFormatting>
  <conditionalFormatting sqref="B3:C3">
    <cfRule type="expression" dxfId="0" priority="47">
      <formula>$C3="10x1+"</formula>
    </cfRule>
  </conditionalFormatting>
  <conditionalFormatting sqref="B3:C3">
    <cfRule type="expression" dxfId="0" priority="48">
      <formula>$C3="6x2+"</formula>
    </cfRule>
  </conditionalFormatting>
  <conditionalFormatting sqref="B3:C3">
    <cfRule type="expression" dxfId="0" priority="49">
      <formula>$C3="5RM"</formula>
    </cfRule>
  </conditionalFormatting>
  <conditionalFormatting sqref="B3:C3">
    <cfRule type="expression" dxfId="0" priority="50">
      <formula>$C3="3x5+"</formula>
    </cfRule>
  </conditionalFormatting>
  <conditionalFormatting sqref="B3:C3">
    <cfRule type="expression" dxfId="0" priority="51">
      <formula>$C3="4x3+"</formula>
    </cfRule>
  </conditionalFormatting>
  <conditionalFormatting sqref="G14:I14">
    <cfRule type="expression" dxfId="0" priority="52">
      <formula>$C14="5x3+"</formula>
    </cfRule>
  </conditionalFormatting>
  <conditionalFormatting sqref="G14:I14">
    <cfRule type="expression" dxfId="0" priority="53">
      <formula>$C14="5x2+"</formula>
    </cfRule>
  </conditionalFormatting>
  <conditionalFormatting sqref="G14:I14">
    <cfRule type="expression" dxfId="0" priority="54">
      <formula>$C14="10x1+"</formula>
    </cfRule>
  </conditionalFormatting>
  <conditionalFormatting sqref="L14 G14:I14">
    <cfRule type="expression" dxfId="0" priority="55">
      <formula>$C14="6x2+"</formula>
    </cfRule>
  </conditionalFormatting>
  <conditionalFormatting sqref="G15:I15 K15">
    <cfRule type="expression" dxfId="0" priority="56">
      <formula>$C14="10x1+"</formula>
    </cfRule>
  </conditionalFormatting>
  <conditionalFormatting sqref="G14:I14">
    <cfRule type="expression" dxfId="0" priority="57">
      <formula>$C14="3x5+"</formula>
    </cfRule>
  </conditionalFormatting>
  <conditionalFormatting sqref="G14:I14">
    <cfRule type="expression" dxfId="0" priority="58">
      <formula>$C14="4x3+"</formula>
    </cfRule>
  </conditionalFormatting>
  <conditionalFormatting sqref="K14">
    <cfRule type="expression" dxfId="0" priority="59">
      <formula>$C14="5x3+"</formula>
    </cfRule>
  </conditionalFormatting>
  <conditionalFormatting sqref="K14">
    <cfRule type="expression" dxfId="0" priority="60">
      <formula>$C14="5x2+"</formula>
    </cfRule>
  </conditionalFormatting>
  <conditionalFormatting sqref="K14">
    <cfRule type="expression" dxfId="0" priority="61">
      <formula>$C14="10x1+"</formula>
    </cfRule>
  </conditionalFormatting>
  <conditionalFormatting sqref="K14">
    <cfRule type="expression" dxfId="0" priority="62">
      <formula>$C14="6x2+"</formula>
    </cfRule>
  </conditionalFormatting>
  <conditionalFormatting sqref="D14:F15">
    <cfRule type="expression" dxfId="0" priority="63">
      <formula>$C14="5x3+"</formula>
    </cfRule>
  </conditionalFormatting>
  <conditionalFormatting sqref="D14:F15">
    <cfRule type="expression" dxfId="0" priority="64">
      <formula>$C14="5x2+"</formula>
    </cfRule>
  </conditionalFormatting>
  <conditionalFormatting sqref="D14:F15">
    <cfRule type="expression" dxfId="0" priority="65">
      <formula>$C14="10x1+"</formula>
    </cfRule>
  </conditionalFormatting>
  <conditionalFormatting sqref="D14:F15">
    <cfRule type="expression" dxfId="0" priority="66">
      <formula>$C14="6x2+"</formula>
    </cfRule>
  </conditionalFormatting>
  <conditionalFormatting sqref="D14:F15">
    <cfRule type="expression" dxfId="0" priority="67">
      <formula>$C14="5RM"</formula>
    </cfRule>
  </conditionalFormatting>
  <conditionalFormatting sqref="D14:F15">
    <cfRule type="expression" dxfId="0" priority="68">
      <formula>$C14="3x5+"</formula>
    </cfRule>
  </conditionalFormatting>
  <conditionalFormatting sqref="D14:F15">
    <cfRule type="expression" dxfId="0" priority="69">
      <formula>$C14="4x3+"</formula>
    </cfRule>
  </conditionalFormatting>
  <conditionalFormatting sqref="A14">
    <cfRule type="expression" dxfId="0" priority="70">
      <formula>$C14="5x3+"</formula>
    </cfRule>
  </conditionalFormatting>
  <conditionalFormatting sqref="A14">
    <cfRule type="expression" dxfId="0" priority="71">
      <formula>$C14="5x2+"</formula>
    </cfRule>
  </conditionalFormatting>
  <conditionalFormatting sqref="A14">
    <cfRule type="expression" dxfId="0" priority="72">
      <formula>$C14="10x1+"</formula>
    </cfRule>
  </conditionalFormatting>
  <conditionalFormatting sqref="A14">
    <cfRule type="expression" dxfId="0" priority="73">
      <formula>$C14="6x2+"</formula>
    </cfRule>
  </conditionalFormatting>
  <conditionalFormatting sqref="A14">
    <cfRule type="expression" dxfId="0" priority="74">
      <formula>$C14="5RM"</formula>
    </cfRule>
  </conditionalFormatting>
  <conditionalFormatting sqref="A14">
    <cfRule type="expression" dxfId="0" priority="75">
      <formula>$C14="3x5+"</formula>
    </cfRule>
  </conditionalFormatting>
  <conditionalFormatting sqref="A14">
    <cfRule type="expression" dxfId="0" priority="76">
      <formula>$C14="4x3+"</formula>
    </cfRule>
  </conditionalFormatting>
  <conditionalFormatting sqref="A25">
    <cfRule type="expression" dxfId="0" priority="77">
      <formula>$C25="5x3+"</formula>
    </cfRule>
  </conditionalFormatting>
  <conditionalFormatting sqref="A25">
    <cfRule type="expression" dxfId="0" priority="78">
      <formula>$C25="5x2+"</formula>
    </cfRule>
  </conditionalFormatting>
  <conditionalFormatting sqref="A25">
    <cfRule type="expression" dxfId="0" priority="79">
      <formula>$C25="10x1+"</formula>
    </cfRule>
  </conditionalFormatting>
  <conditionalFormatting sqref="A25">
    <cfRule type="expression" dxfId="0" priority="80">
      <formula>$C25="6x2+"</formula>
    </cfRule>
  </conditionalFormatting>
  <conditionalFormatting sqref="A25">
    <cfRule type="expression" dxfId="0" priority="81">
      <formula>$C25="5RM"</formula>
    </cfRule>
  </conditionalFormatting>
  <conditionalFormatting sqref="A25">
    <cfRule type="expression" dxfId="0" priority="82">
      <formula>$C25="3x5+"</formula>
    </cfRule>
  </conditionalFormatting>
  <conditionalFormatting sqref="A25">
    <cfRule type="expression" dxfId="0" priority="83">
      <formula>$C25="4x3+"</formula>
    </cfRule>
  </conditionalFormatting>
  <conditionalFormatting sqref="K25">
    <cfRule type="expression" dxfId="0" priority="84">
      <formula>$C25="5x3+"</formula>
    </cfRule>
  </conditionalFormatting>
  <conditionalFormatting sqref="K25">
    <cfRule type="expression" dxfId="0" priority="85">
      <formula>$C25="5x2+"</formula>
    </cfRule>
  </conditionalFormatting>
  <conditionalFormatting sqref="K25">
    <cfRule type="expression" dxfId="0" priority="86">
      <formula>$C25="10x1+"</formula>
    </cfRule>
  </conditionalFormatting>
  <conditionalFormatting sqref="K25">
    <cfRule type="expression" dxfId="0" priority="87">
      <formula>$C25="6x2+"</formula>
    </cfRule>
  </conditionalFormatting>
  <conditionalFormatting sqref="G25:I25">
    <cfRule type="expression" dxfId="0" priority="88">
      <formula>$C25="5x3+"</formula>
    </cfRule>
  </conditionalFormatting>
  <conditionalFormatting sqref="G25:I25">
    <cfRule type="expression" dxfId="0" priority="89">
      <formula>$C25="5x2+"</formula>
    </cfRule>
  </conditionalFormatting>
  <conditionalFormatting sqref="G25:I25">
    <cfRule type="expression" dxfId="0" priority="90">
      <formula>$C25="10x1+"</formula>
    </cfRule>
  </conditionalFormatting>
  <conditionalFormatting sqref="G25:I25 L25">
    <cfRule type="expression" dxfId="0" priority="91">
      <formula>$C25="6x2+"</formula>
    </cfRule>
  </conditionalFormatting>
  <conditionalFormatting sqref="G26:I26 K26">
    <cfRule type="expression" dxfId="0" priority="92">
      <formula>$C25="10x1+"</formula>
    </cfRule>
  </conditionalFormatting>
  <conditionalFormatting sqref="G25:I25">
    <cfRule type="expression" dxfId="0" priority="93">
      <formula>$C25="3x5+"</formula>
    </cfRule>
  </conditionalFormatting>
  <conditionalFormatting sqref="G25:I25">
    <cfRule type="expression" dxfId="0" priority="94">
      <formula>$C25="4x3+"</formula>
    </cfRule>
  </conditionalFormatting>
  <conditionalFormatting sqref="C25">
    <cfRule type="expression" dxfId="0" priority="95">
      <formula>$C25="5RM"</formula>
    </cfRule>
  </conditionalFormatting>
  <conditionalFormatting sqref="C25">
    <cfRule type="expression" dxfId="0" priority="96">
      <formula>$C25="3x5+"</formula>
    </cfRule>
  </conditionalFormatting>
  <conditionalFormatting sqref="C25">
    <cfRule type="expression" dxfId="0" priority="97">
      <formula>$C25="4x3+"</formula>
    </cfRule>
  </conditionalFormatting>
  <conditionalFormatting sqref="J14">
    <cfRule type="expression" dxfId="0" priority="98">
      <formula>$C14="5x3+"</formula>
    </cfRule>
  </conditionalFormatting>
  <conditionalFormatting sqref="J14">
    <cfRule type="expression" dxfId="0" priority="99">
      <formula>$C14="5x2+"</formula>
    </cfRule>
  </conditionalFormatting>
  <conditionalFormatting sqref="J14">
    <cfRule type="expression" dxfId="0" priority="100">
      <formula>$C14="10x1+"</formula>
    </cfRule>
  </conditionalFormatting>
  <conditionalFormatting sqref="J14">
    <cfRule type="expression" dxfId="0" priority="101">
      <formula>$C14="6x2+"</formula>
    </cfRule>
  </conditionalFormatting>
  <conditionalFormatting sqref="J15">
    <cfRule type="expression" dxfId="0" priority="102">
      <formula>$C14="10x1+"</formula>
    </cfRule>
  </conditionalFormatting>
  <conditionalFormatting sqref="J14">
    <cfRule type="expression" dxfId="0" priority="103">
      <formula>$C14="4x3+"</formula>
    </cfRule>
  </conditionalFormatting>
  <conditionalFormatting sqref="J25">
    <cfRule type="expression" dxfId="0" priority="104">
      <formula>$C25="5x3+"</formula>
    </cfRule>
  </conditionalFormatting>
  <conditionalFormatting sqref="J25">
    <cfRule type="expression" dxfId="0" priority="105">
      <formula>$C25="5x2+"</formula>
    </cfRule>
  </conditionalFormatting>
  <conditionalFormatting sqref="J25">
    <cfRule type="expression" dxfId="0" priority="106">
      <formula>$C25="10x1+"</formula>
    </cfRule>
  </conditionalFormatting>
  <conditionalFormatting sqref="J25">
    <cfRule type="expression" dxfId="0" priority="107">
      <formula>$C25="6x2+"</formula>
    </cfRule>
  </conditionalFormatting>
  <conditionalFormatting sqref="J26">
    <cfRule type="expression" dxfId="0" priority="108">
      <formula>$C25="10x1+"</formula>
    </cfRule>
  </conditionalFormatting>
  <conditionalFormatting sqref="J25">
    <cfRule type="expression" dxfId="0" priority="109">
      <formula>$C25="4x3+"</formula>
    </cfRule>
  </conditionalFormatting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5'!B3="Retest","Wgt",IF(AND(Z3=0,R3=0),"Retest",IF(Z3+AA3=3,'4D Semana 5'!B3+AC3,IF(Z3+AA3=5,'4D Semana 5'!B3+N3,'4D Semana 5'!B3))))</f>
        <v>Wgt</v>
      </c>
      <c r="C3" s="123" t="str">
        <f>IF(B3="Retest","5RM",IF(AND('4D Semana 5'!B3="Retest",Personalizacion!$K13="Default"),"5x3+",IF(AND('4D Semana 5'!B3="Retest",Personalizacion!$K13="Modified"),"3x5+",IF(SUM('4D Semana 5'!G3:L4)&gt;=X3,'4D Semana 5'!C3,IF('4D Semana 5'!C3="5x3+","6x2+",IF('4D Semana 5'!C3="6x2+","10x1+",IF('4D Semana 5'!C3="10x1+","5RM",IF('4D Semana 5'!C3="3x5+","4x3+",IF('4D Semana 5'!C3="4x3+","5x2+","5RM")))))))))</f>
        <v>6x2+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5'!C3="10x1+",'4D Semana 5'!C3="5x2+"),0,1)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5'!C3="5x3+",'4D Semana 5'!C3="3x5+"),15,IF(OR('4D Semana 5'!C3="6x2+",'4D Semana 5'!C3="4x3+"),12,10))</f>
        <v>15</v>
      </c>
      <c r="Y3" s="4">
        <f>SUMPRODUCT('4D Semana 5'!G3:L3+'4D Semana 5'!G4:L4)</f>
        <v>0</v>
      </c>
      <c r="Z3" s="127">
        <f>IF(Y3&gt;=X3,"1",0)</f>
        <v>0</v>
      </c>
      <c r="AA3" s="4">
        <f>IF(Personalizacion!$K$9="Modified",2,4)</f>
        <v>4</v>
      </c>
      <c r="AB3" s="4" t="str">
        <f>IF('4D Semana 5'!C3="5x3+",'4D Semana 5'!K3,IF('4D Semana 5'!C3="3x5+",'4D Semana 5'!I3,0))</f>
        <v/>
      </c>
      <c r="AC3" s="4" t="str">
        <f>IF('4D Semana 5'!C3="5x3+",IF(AND(AB3&gt;=3,AB3&lt;=4),N3,IF(AND(AB3&gt;=5,AB3&lt;=7),O3,P3)),IF(AND(AB3&gt;=5,AB3&lt;=6),N3,IF(AND(AB3&gt;=7,AB3&lt;=8),O3,P3)))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5'!B5="Reset",'4D Semana 5'!B5="Wgt"),"Wgt",IF(SUMPRODUCT('4D Semana 5'!G5:J5)&gt;=X5,SUM('4D Semana 5'!B5+N5),IF(OR('4D Semana 5'!C5="3x6",'4D Semana 5'!C5="4x4"),"Reset",'4D Semana 5'!B5)))</f>
        <v>Wgt</v>
      </c>
      <c r="C5" s="142" t="str">
        <f>IF(AND('4D Semana 5'!B5="Reset",Personalizacion!$K$14="Default"),"3x10",IF(AND('4D Semana 5'!B5="Reset",Personalizacion!$K$14="Modified"),"4x8",IF(SUMPRODUCT('4D Semana 5'!G5:J5)&gt;=X5,'4D Semana 5'!C5,IF('4D Semana 5'!C5="3x10","3x8",IF('4D Semana 5'!C5="3x8","3x6",IF('4D Semana 5'!C5="3x6","Wgt",IF('4D Semana 5'!C5="4x8","4x6",IF('4D Semana 5'!C5="4x6","4x4","Wgt"))))))))</f>
        <v>3x8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5'!C5="3x10",30,IF('4D Semana 5'!C5="4x8",32,IF(OR('4D Semana 5'!C5="3x8",'4D Semana 5'!C5="4x6"),24,IF('4D Semana 5'!C5="3x6",18,16))))</f>
        <v>30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5'!B6="Reset",'4D Semana 5'!B6="Wgt"),"Wgt",IF(SUMPRODUCT('4D Semana 5'!G6:J6)&gt;=X6,SUM('4D Semana 5'!B6+N6),IF(OR('4D Semana 5'!C6="3x6",'4D Semana 5'!C6="4x4"),"Reset",'4D Semana 5'!B6)))</f>
        <v>Wgt</v>
      </c>
      <c r="C6" s="142" t="str">
        <f>IF(AND('4D Semana 5'!B6="Reset",Personalizacion!$K$14="Default"),"3x10",IF(AND('4D Semana 5'!B6="Reset",Personalizacion!$K$14="Modified"),"4x8",IF(SUMPRODUCT('4D Semana 5'!G6:J6)&gt;=X6,'4D Semana 5'!C6,IF('4D Semana 5'!C6="3x10","3x8",IF('4D Semana 5'!C6="3x8","3x6",IF('4D Semana 5'!C6="3x6","Wgt",IF('4D Semana 5'!C6="4x8","4x6",IF('4D Semana 5'!C6="4x6","4x4","Wgt"))))))))</f>
        <v>3x8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5'!C6="3x10",30,IF('4D Semana 5'!C6="4x8",32,IF(OR('4D Semana 5'!C6="3x8",'4D Semana 5'!C6="4x6"),24,IF('4D Semana 5'!C6="3x6",18,16))))</f>
        <v>30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5'!B7="Wgt","Wgt",IF(Personalizacion!$K$16="Default",IF('4D Semana 5'!I7&gt;=25,'4D Semana 5'!B7+N7,'4D Semana 5'!B7),IF('4D Semana 5'!J7&gt;=18,'4D Semana 5'!B7+N7,'4D Semana 5'!B7)))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5'!B8="Wgt","Wgt",IF(Personalizacion!$K$16="Default",IF('4D Semana 5'!I8&gt;=25,'4D Semana 5'!B8+N8,'4D Semana 5'!B8),IF('4D Semana 5'!J8&gt;=18,'4D Semana 5'!B8+N8,'4D Semana 5'!B8)))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5'!B9="Wgt","Wgt",IF(Personalizacion!$K$16="Default",IF('4D Semana 5'!I9&gt;=25,'4D Semana 5'!B9+N9,'4D Semana 5'!B9),IF('4D Semana 5'!J9&gt;=18,'4D Semana 5'!B9+N9,'4D Semana 5'!B9)))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5'!B10="Wgt","Wgt",IF(Personalizacion!$K$16="Default",IF('4D Semana 5'!I10&gt;=25,'4D Semana 5'!B10+N10,'4D Semana 5'!B10),IF('4D Semana 5'!J10&gt;=18,'4D Semana 5'!B10+N10,'4D Semana 5'!B10)))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5'!B14="Retest","Wgt",IF(AND(Z14=0,R14=0),"Retest",IF(Z14+AA14=3,'4D Semana 5'!B14+AC14,IF(Z14+AA14=5,'4D Semana 5'!B14+N14,'4D Semana 5'!B14))))</f>
        <v>Wgt</v>
      </c>
      <c r="C14" s="123" t="str">
        <f>IF(B14="Retest","5RM",IF(AND('4D Semana 5'!B14="Retest",Personalizacion!$K24="Default"),"5x3+",IF(AND('4D Semana 5'!B14="Retest",Personalizacion!$K24="Modified"),"3x5+",IF(SUM('4D Semana 5'!G14:L15)&gt;=X14,'4D Semana 5'!C14,IF('4D Semana 5'!C14="5x3+","6x2+",IF('4D Semana 5'!C14="6x2+","10x1+",IF('4D Semana 5'!C14="10x1+","5RM",IF('4D Semana 5'!C14="3x5+","4x3+",IF('4D Semana 5'!C14="4x3+","5x2+","5RM")))))))))</f>
        <v>6x2+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5'!C14="10x1+",'4D Semana 5'!C14="5x2+"),0,1)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5'!C14="5x3+",'4D Semana 5'!C14="3x5+"),15,IF(OR('4D Semana 5'!C14="6x2+",'4D Semana 5'!C14="4x3+"),12,10))</f>
        <v>15</v>
      </c>
      <c r="Y14" s="4">
        <f>SUMPRODUCT('4D Semana 5'!G14:L14+'4D Semana 5'!G15:L15)</f>
        <v>0</v>
      </c>
      <c r="Z14" s="127">
        <f>IF(Y14&gt;=X14,"1",0)</f>
        <v>0</v>
      </c>
      <c r="AA14" s="4">
        <f>IF(Personalizacion!$K$9="Modified",2,4)</f>
        <v>4</v>
      </c>
      <c r="AB14" s="4" t="str">
        <f>IF('4D Semana 5'!C14="5x3+",'4D Semana 5'!K14,IF('4D Semana 5'!C14="3x5+",'4D Semana 5'!I14,0))</f>
        <v/>
      </c>
      <c r="AC14" s="4" t="str">
        <f>IF('4D Semana 5'!C14="5x3+",IF(AND(AB14&gt;=3,AB14&lt;=4),N14,IF(AND(AB14&gt;=5,AB14&lt;=7),O14,P14)),IF(AND(AB14&gt;=5,AB14&lt;=6),N14,IF(AND(AB14&gt;=7,AB14&lt;=8),O14,P14)))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5'!B16="Reset",'4D Semana 5'!B16="Wgt"),"Wgt",IF(SUMPRODUCT('4D Semana 5'!G16:J16)&gt;=X16,SUM('4D Semana 5'!B16+N16),IF(OR('4D Semana 5'!C16="3x6",'4D Semana 5'!C16="4x4"),"Reset",'4D Semana 5'!B16)))</f>
        <v>Wgt</v>
      </c>
      <c r="C16" s="142" t="str">
        <f>IF(AND('4D Semana 5'!B16="Reset",Personalizacion!$K$14="Default"),"3x10",IF(AND('4D Semana 5'!B16="Reset",Personalizacion!$K$14="Modified"),"4x8",IF(SUMPRODUCT('4D Semana 5'!G16:J16)&gt;=X16,'4D Semana 5'!C16,IF('4D Semana 5'!C16="3x10","3x8",IF('4D Semana 5'!C16="3x8","3x6",IF('4D Semana 5'!C16="3x6","Wgt",IF('4D Semana 5'!C16="4x8","4x6",IF('4D Semana 5'!C16="4x6","4x4","Wgt"))))))))</f>
        <v>3x8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4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5'!C16="3x10",30,IF('4D Semana 5'!C16="4x8",32,IF(OR('4D Semana 5'!C16="3x8",'4D Semana 5'!C16="4x6"),24,IF('4D Semana 5'!C16="3x6",18,16))))</f>
        <v>30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5'!B17="Reset",'4D Semana 5'!B17="Wgt"),"Wgt",IF(SUMPRODUCT('4D Semana 5'!G17:J17)&gt;=X17,SUM('4D Semana 5'!B17+N17),IF(OR('4D Semana 5'!C17="3x6",'4D Semana 5'!C17="4x4"),"Reset",'4D Semana 5'!B17)))</f>
        <v>Wgt</v>
      </c>
      <c r="C17" s="142" t="str">
        <f>IF(AND('4D Semana 5'!B17="Reset",Personalizacion!$K$14="Default"),"3x10",IF(AND('4D Semana 5'!B17="Reset",Personalizacion!$K$14="Modified"),"4x8",IF(SUMPRODUCT('4D Semana 5'!G17:J17)&gt;=X17,'4D Semana 5'!C17,IF('4D Semana 5'!C17="3x10","3x8",IF('4D Semana 5'!C17="3x8","3x6",IF('4D Semana 5'!C17="3x6","Wgt",IF('4D Semana 5'!C17="4x8","4x6",IF('4D Semana 5'!C17="4x6","4x4","Wgt"))))))))</f>
        <v>3x8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17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5'!C17="3x10",30,IF('4D Semana 5'!C17="4x8",32,IF(OR('4D Semana 5'!C17="3x8",'4D Semana 5'!C17="4x6"),24,IF('4D Semana 5'!C17="3x6",18,16))))</f>
        <v>30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5'!B18="Wgt","Wgt",IF(Personalizacion!$K$16="Default",IF('4D Semana 5'!I18&gt;=25,'4D Semana 5'!B18+N18,'4D Semana 5'!B18),IF('4D Semana 5'!J18&gt;=18,'4D Semana 5'!B18+N18,'4D Semana 5'!B18)))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5'!B19="Wgt","Wgt",IF(Personalizacion!$K$16="Default",IF('4D Semana 5'!I19&gt;=25,'4D Semana 5'!B19+N19,'4D Semana 5'!B19),IF('4D Semana 5'!J19&gt;=18,'4D Semana 5'!B19+N19,'4D Semana 5'!B19)))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5'!B20="Wgt","Wgt",IF(Personalizacion!$K$16="Default",IF('4D Semana 5'!I20&gt;=25,'4D Semana 5'!B20+N20,'4D Semana 5'!B20),IF('4D Semana 5'!J20&gt;=18,'4D Semana 5'!B20+N20,'4D Semana 5'!B20)))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5'!B21="Wgt","Wgt",IF(Personalizacion!$K$16="Default",IF('4D Semana 5'!I21&gt;=25,'4D Semana 5'!B21+N21,'4D Semana 5'!B21),IF('4D Semana 5'!J21&gt;=18,'4D Semana 5'!B21+N21,'4D Semana 5'!B21)))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5'!B25="Retest","Wgt",IF(AND(Z25=0,R25=0),"Retest",IF(Z25+AA25=3,'4D Semana 5'!B25+AC25,IF(Z25+AA25=5,'4D Semana 5'!B25+N25,'4D Semana 5'!B25))))</f>
        <v>Wgt</v>
      </c>
      <c r="C25" s="123" t="str">
        <f>IF(B25="Retest","5RM",IF(AND('4D Semana 5'!B25="Retest",Personalizacion!$K29="Default"),"5x3+",IF(AND('4D Semana 5'!B25="Retest",Personalizacion!$K29="Modified"),"3x5+",IF(SUM('4D Semana 5'!G25:L26)&gt;=X25,'4D Semana 5'!C25,IF('4D Semana 5'!C25="5x3+","6x2+",IF('4D Semana 5'!C25="6x2+","10x1+",IF('4D Semana 5'!C25="10x1+","5RM",IF('4D Semana 5'!C25="3x5+","4x3+",IF('4D Semana 5'!C25="4x3+","5x2+","5RM")))))))))</f>
        <v>6x2+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5'!C25="10x1+",'4D Semana 5'!C25="5x2+"),0,1)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5'!C25="5x3+",'4D Semana 5'!C25="3x5+"),15,IF(OR('4D Semana 5'!C25="6x2+",'4D Semana 5'!C25="4x3+"),12,10))</f>
        <v>15</v>
      </c>
      <c r="Y25" s="4">
        <f>SUMPRODUCT('4D Semana 5'!G25:L25+'4D Semana 5'!G26:L26)</f>
        <v>0</v>
      </c>
      <c r="Z25" s="127">
        <f>IF(Y25&gt;=X25,"1",0)</f>
        <v>0</v>
      </c>
      <c r="AA25" s="4">
        <f>IF(Personalizacion!$K$9="Modified",2,4)</f>
        <v>4</v>
      </c>
      <c r="AB25" s="4" t="str">
        <f>IF('4D Semana 5'!C25="5x3+",'4D Semana 5'!K25,IF('4D Semana 5'!C25="3x5+",'4D Semana 5'!I25,0))</f>
        <v/>
      </c>
      <c r="AC25" s="4" t="str">
        <f>IF('4D Semana 5'!C25="5x3+",IF(AND(AB25&gt;=3,AB25&lt;=4),N25,IF(AND(AB25&gt;=5,AB25&lt;=7),O25,P25)),IF(AND(AB25&gt;=5,AB25&lt;=6),N25,IF(AND(AB25&gt;=7,AB25&lt;=8),O25,P25)))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5'!B27="Reset",'4D Semana 5'!B27="Wgt"),"Wgt",IF(SUMPRODUCT('4D Semana 5'!G27:J27)&gt;=X27,SUM('4D Semana 5'!B27+N27),IF(OR('4D Semana 5'!C27="3x6",'4D Semana 5'!C27="4x4"),"Reset",'4D Semana 5'!B27)))</f>
        <v>Wgt</v>
      </c>
      <c r="C27" s="142" t="str">
        <f>IF(AND('4D Semana 5'!B27="Reset",Personalizacion!$K$14="Default"),"3x10",IF(AND('4D Semana 5'!B27="Reset",Personalizacion!$K$14="Modified"),"4x8",IF(SUMPRODUCT('4D Semana 5'!G27:J27)&gt;=X27,'4D Semana 5'!C27,IF('4D Semana 5'!C27="3x10","3x8",IF('4D Semana 5'!C27="3x8","3x6",IF('4D Semana 5'!C27="3x6","Wgt",IF('4D Semana 5'!C27="4x8","4x6",IF('4D Semana 5'!C27="4x6","4x4","Wgt"))))))))</f>
        <v>3x8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5'!C27="3x10",30,IF('4D Semana 5'!C27="4x8",32,IF(OR('4D Semana 5'!C27="3x8",'4D Semana 5'!C27="4x6"),24,IF('4D Semana 5'!C27="3x6",18,16))))</f>
        <v>30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5'!B28="Reset",'4D Semana 5'!B28="Wgt"),"Wgt",IF(SUMPRODUCT('4D Semana 5'!G28:J28)&gt;=X28,SUM('4D Semana 5'!B28+N28),IF(OR('4D Semana 5'!C28="3x6",'4D Semana 5'!C28="4x4"),"Reset",'4D Semana 5'!B28)))</f>
        <v>Wgt</v>
      </c>
      <c r="C28" s="142" t="str">
        <f>IF(AND('4D Semana 5'!B28="Reset",Personalizacion!$K$14="Default"),"3x10",IF(AND('4D Semana 5'!B28="Reset",Personalizacion!$K$14="Modified"),"4x8",IF(SUMPRODUCT('4D Semana 5'!G28:J28)&gt;=X28,'4D Semana 5'!C28,IF('4D Semana 5'!C28="3x10","3x8",IF('4D Semana 5'!C28="3x8","3x6",IF('4D Semana 5'!C28="3x6","Wgt",IF('4D Semana 5'!C28="4x8","4x6",IF('4D Semana 5'!C28="4x6","4x4","Wgt"))))))))</f>
        <v>3x8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5'!C28="3x10",30,IF('4D Semana 5'!C28="4x8",32,IF(OR('4D Semana 5'!C28="3x8",'4D Semana 5'!C28="4x6"),24,IF('4D Semana 5'!C28="3x6",18,16))))</f>
        <v>30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5'!B29="Wgt","Wgt",IF(Personalizacion!$K$16="Default",IF('4D Semana 5'!I29&gt;=25,'4D Semana 5'!B29+N29,'4D Semana 5'!B29),IF('4D Semana 5'!J29&gt;=18,'4D Semana 5'!B29+N29,'4D Semana 5'!B29)))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5'!B30="Wgt","Wgt",IF(Personalizacion!$K$16="Default",IF('4D Semana 5'!I30&gt;=25,'4D Semana 5'!B30+N30,'4D Semana 5'!B30),IF('4D Semana 5'!J30&gt;=18,'4D Semana 5'!B30+N30,'4D Semana 5'!B30)))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5'!B31="Wgt","Wgt",IF(Personalizacion!$K$16="Default",IF('4D Semana 5'!I31&gt;=25,'4D Semana 5'!B31+N31,'4D Semana 5'!B31),IF('4D Semana 5'!J31&gt;=18,'4D Semana 5'!B31+N31,'4D Semana 5'!B31)))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5'!B32="Wgt","Wgt",IF(Personalizacion!$K$16="Default",IF('4D Semana 5'!I32&gt;=25,'4D Semana 5'!B32+N32,'4D Semana 5'!B32),IF('4D Semana 5'!J32&gt;=18,'4D Semana 5'!B32+N32,'4D Semana 5'!B32)))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5'!B36="Retest","Wgt",IF(AND(Z36=0,R36=0),"Retest",IF(Z36+AA36=3,'4D Semana 5'!B36+AC36,IF(Z36+AA36=5,'4D Semana 5'!B36+N36,'4D Semana 5'!B36))))</f>
        <v>Wgt</v>
      </c>
      <c r="C36" s="123" t="str">
        <f>IF(B36="Retest","5RM",IF(AND('4D Semana 5'!B36="Retest",Personalizacion!$K37="Default"),"5x3+",IF(AND('4D Semana 5'!B36="Retest",Personalizacion!$K37="Modified"),"3x5+",IF(SUM('4D Semana 5'!G36:L37)&gt;=X36,'4D Semana 5'!C36,IF('4D Semana 5'!C36="5x3+","6x2+",IF('4D Semana 5'!C36="6x2+","10x1+",IF('4D Semana 5'!C36="10x1+","5RM",IF('4D Semana 5'!C36="3x5+","4x3+",IF('4D Semana 5'!C36="4x3+","5x2+","5RM")))))))))</f>
        <v>6x2+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5'!C36="10x1+",'4D Semana 5'!C36="5x2+"),0,1)</f>
        <v>1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5'!C36="5x3+",'4D Semana 5'!C36="3x5+"),15,IF(OR('4D Semana 5'!C36="6x2+",'4D Semana 5'!C36="4x3+"),12,10))</f>
        <v>15</v>
      </c>
      <c r="Y36" s="4">
        <f>SUMPRODUCT('4D Semana 5'!G36:L36+'4D Semana 5'!G37:L37)</f>
        <v>0</v>
      </c>
      <c r="Z36" s="127">
        <f>IF(Y36&gt;=X36,"1",0)</f>
        <v>0</v>
      </c>
      <c r="AA36" s="4">
        <f>IF(Personalizacion!$K$9="Modified",2,4)</f>
        <v>4</v>
      </c>
      <c r="AB36" s="4" t="str">
        <f>IF('4D Semana 5'!C36="5x3+",'4D Semana 5'!K36,IF('4D Semana 5'!C36="3x5+",'4D Semana 5'!I36,0))</f>
        <v/>
      </c>
      <c r="AC36" s="4" t="str">
        <f>IF('4D Semana 5'!C36="5x3+",IF(AND(AB36&gt;=3,AB36&lt;=4),N36,IF(AND(AB36&gt;=5,AB36&lt;=7),O36,P36)),IF(AND(AB36&gt;=5,AB36&lt;=6),N36,IF(AND(AB36&gt;=7,AB36&lt;=8),O36,P36)))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5'!B38="Reset",'4D Semana 5'!B38="Wgt"),"Wgt",IF(SUMPRODUCT('4D Semana 5'!G38:J38)&gt;=X38,SUM('4D Semana 5'!B38+N38),IF(OR('4D Semana 5'!C38="3x6",'4D Semana 5'!C38="4x4"),"Reset",'4D Semana 5'!B38)))</f>
        <v>Wgt</v>
      </c>
      <c r="C38" s="142" t="str">
        <f>IF(AND('4D Semana 5'!B38="Reset",Personalizacion!$K$14="Default"),"3x10",IF(AND('4D Semana 5'!B38="Reset",Personalizacion!$K$14="Modified"),"4x8",IF(SUMPRODUCT('4D Semana 5'!G38:J38)&gt;=X38,'4D Semana 5'!C38,IF('4D Semana 5'!C38="3x10","3x8",IF('4D Semana 5'!C38="3x8","3x6",IF('4D Semana 5'!C38="3x6","Wgt",IF('4D Semana 5'!C38="4x8","4x6",IF('4D Semana 5'!C38="4x6","4x4","Wgt"))))))))</f>
        <v>3x8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5'!C38="3x10",30,IF('4D Semana 5'!C38="4x8",32,IF(OR('4D Semana 5'!C38="3x8",'4D Semana 5'!C38="4x6"),24,IF('4D Semana 5'!C38="3x6",18,16))))</f>
        <v>30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5'!B39="Reset",'4D Semana 5'!B39="Wgt"),"Wgt",IF(SUMPRODUCT('4D Semana 5'!G39:J39)&gt;=X39,SUM('4D Semana 5'!B39+N39),IF(OR('4D Semana 5'!C39="3x6",'4D Semana 5'!C39="4x4"),"Reset",'4D Semana 5'!B39)))</f>
        <v>Wgt</v>
      </c>
      <c r="C39" s="142" t="str">
        <f>IF(AND('4D Semana 5'!B39="Reset",Personalizacion!$K$14="Default"),"3x10",IF(AND('4D Semana 5'!B39="Reset",Personalizacion!$K$14="Modified"),"4x8",IF(SUMPRODUCT('4D Semana 5'!G39:J39)&gt;=X39,'4D Semana 5'!C39,IF('4D Semana 5'!C39="3x10","3x8",IF('4D Semana 5'!C39="3x8","3x6",IF('4D Semana 5'!C39="3x6","Wgt",IF('4D Semana 5'!C39="4x8","4x6",IF('4D Semana 5'!C39="4x6","4x4","Wgt"))))))))</f>
        <v>3x8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5'!C39="3x10",30,IF('4D Semana 5'!C39="4x8",32,IF(OR('4D Semana 5'!C39="3x8",'4D Semana 5'!C39="4x6"),24,IF('4D Semana 5'!C39="3x6",18,16))))</f>
        <v>30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5'!B40="Wgt","Wgt",IF(Personalizacion!$K$16="Default",IF('4D Semana 5'!I40&gt;=25,'4D Semana 5'!B40+N40,'4D Semana 5'!B40),IF('4D Semana 5'!J40&gt;=18,'4D Semana 5'!B40+N40,'4D Semana 5'!B40)))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5'!B41="Wgt","Wgt",IF(Personalizacion!$K$16="Default",IF('4D Semana 5'!I41&gt;=25,'4D Semana 5'!B41+N41,'4D Semana 5'!B41),IF('4D Semana 5'!J41&gt;=18,'4D Semana 5'!B41+N41,'4D Semana 5'!B41)))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5'!B42="Wgt","Wgt",IF(Personalizacion!$K$16="Default",IF('4D Semana 5'!I42&gt;=25,'4D Semana 5'!B42+N42,'4D Semana 5'!B42),IF('4D Semana 5'!J42&gt;=18,'4D Semana 5'!B42+N42,'4D Semana 5'!B42)))</f>
        <v/>
      </c>
      <c r="C42" s="151" t="str">
        <f>IF(Personalizacion!$K$18="Modified","4x12+","3x15+")</f>
        <v>3x15+</v>
      </c>
      <c r="D42" s="152"/>
      <c r="E42" s="152"/>
      <c r="F42" s="152"/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6'!A36="Deadlift",'4D Semana 6'!A36="Bench",'4D Semana 6'!A36="Squat"),('4D Semana 6'!B36*MAX('4D Semana 6'!G36:L37))/30+'4D Semana 6'!B36,0)</f>
        <v>0</v>
      </c>
      <c r="X44" s="4">
        <f>IF(OR('4D Semana 6'!A25="Deadlift",'4D Semana 6'!A25="Bench",'4D Semana 6'!A25="Squat"),('4D Semana 6'!B25*MAX('4D Semana 6'!G25:L26))/30+'4D Semana 6'!B25,0)</f>
        <v>0</v>
      </c>
      <c r="Y44" s="4">
        <f>IF(OR('4D Semana 6'!A14="Deadlift",'4D Semana 6'!A14="Bench",'4D Semana 6'!A14="Squat"),('4D Semana 6'!B14*MAX('4D Semana 6'!G14:L15))/30+'4D Semana 6'!B14,0)</f>
        <v>0</v>
      </c>
      <c r="Z44" s="4">
        <f>IF(OR('4D Semana 6'!A3="Deadlift",'4D Semana 6'!A3="Bench",'4D Semana 6'!A3="Squat"),('4D Semana 6'!B3*MAX('4D Semana 6'!G3:L4))/30+'4D Semana 6'!B3,0)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K3">
    <cfRule type="expression" dxfId="0" priority="48">
      <formula>$C3="5x3+"</formula>
    </cfRule>
  </conditionalFormatting>
  <conditionalFormatting sqref="K3">
    <cfRule type="expression" dxfId="0" priority="49">
      <formula>$C3="5x2+"</formula>
    </cfRule>
  </conditionalFormatting>
  <conditionalFormatting sqref="K3">
    <cfRule type="expression" dxfId="0" priority="50">
      <formula>$C3="10x1+"</formula>
    </cfRule>
  </conditionalFormatting>
  <conditionalFormatting sqref="K3">
    <cfRule type="expression" dxfId="0" priority="51">
      <formula>$C3="6x2+"</formula>
    </cfRule>
  </conditionalFormatting>
  <conditionalFormatting sqref="B3:C3 G3:I3">
    <cfRule type="expression" dxfId="0" priority="52">
      <formula>$C3="5x3+"</formula>
    </cfRule>
  </conditionalFormatting>
  <conditionalFormatting sqref="B3:C3 G3:I3">
    <cfRule type="expression" dxfId="0" priority="53">
      <formula>$C3="5x2+"</formula>
    </cfRule>
  </conditionalFormatting>
  <conditionalFormatting sqref="B3:C3 G3:I3">
    <cfRule type="expression" dxfId="0" priority="54">
      <formula>$C3="10x1+"</formula>
    </cfRule>
  </conditionalFormatting>
  <conditionalFormatting sqref="B3:C3 L3 G3:I3">
    <cfRule type="expression" dxfId="0" priority="55">
      <formula>$C3="6x2+"</formula>
    </cfRule>
  </conditionalFormatting>
  <conditionalFormatting sqref="B3:C3">
    <cfRule type="expression" dxfId="0" priority="56">
      <formula>$C3="5RM"</formula>
    </cfRule>
  </conditionalFormatting>
  <conditionalFormatting sqref="G4:I4 K4">
    <cfRule type="expression" dxfId="0" priority="57">
      <formula>$C3="10x1+"</formula>
    </cfRule>
  </conditionalFormatting>
  <conditionalFormatting sqref="B3:C3 G3:I3">
    <cfRule type="expression" dxfId="0" priority="58">
      <formula>$C3="3x5+"</formula>
    </cfRule>
  </conditionalFormatting>
  <conditionalFormatting sqref="B3:C3 G3:I3">
    <cfRule type="expression" dxfId="0" priority="59">
      <formula>$C3="4x3+"</formula>
    </cfRule>
  </conditionalFormatting>
  <conditionalFormatting sqref="D3:F4">
    <cfRule type="expression" dxfId="0" priority="60">
      <formula>$C3="5x3+"</formula>
    </cfRule>
  </conditionalFormatting>
  <conditionalFormatting sqref="D3:F4">
    <cfRule type="expression" dxfId="0" priority="61">
      <formula>$C3="5x2+"</formula>
    </cfRule>
  </conditionalFormatting>
  <conditionalFormatting sqref="D3:F4">
    <cfRule type="expression" dxfId="0" priority="62">
      <formula>$C3="10x1+"</formula>
    </cfRule>
  </conditionalFormatting>
  <conditionalFormatting sqref="D3:F4">
    <cfRule type="expression" dxfId="0" priority="63">
      <formula>$C3="6x2+"</formula>
    </cfRule>
  </conditionalFormatting>
  <conditionalFormatting sqref="D3:F4">
    <cfRule type="expression" dxfId="0" priority="64">
      <formula>$C3="5RM"</formula>
    </cfRule>
  </conditionalFormatting>
  <conditionalFormatting sqref="D3:F4">
    <cfRule type="expression" dxfId="0" priority="65">
      <formula>$C3="3x5+"</formula>
    </cfRule>
  </conditionalFormatting>
  <conditionalFormatting sqref="D3:F4">
    <cfRule type="expression" dxfId="0" priority="66">
      <formula>$C3="4x3+"</formula>
    </cfRule>
  </conditionalFormatting>
  <conditionalFormatting sqref="D14:F15">
    <cfRule type="expression" dxfId="0" priority="67">
      <formula>$C14="5x3+"</formula>
    </cfRule>
  </conditionalFormatting>
  <conditionalFormatting sqref="D14:F15">
    <cfRule type="expression" dxfId="0" priority="68">
      <formula>$C14="5x2+"</formula>
    </cfRule>
  </conditionalFormatting>
  <conditionalFormatting sqref="D14:F15">
    <cfRule type="expression" dxfId="0" priority="69">
      <formula>$C14="10x1+"</formula>
    </cfRule>
  </conditionalFormatting>
  <conditionalFormatting sqref="D14:F15">
    <cfRule type="expression" dxfId="0" priority="70">
      <formula>$C14="6x2+"</formula>
    </cfRule>
  </conditionalFormatting>
  <conditionalFormatting sqref="D14:F15">
    <cfRule type="expression" dxfId="0" priority="71">
      <formula>$C14="5RM"</formula>
    </cfRule>
  </conditionalFormatting>
  <conditionalFormatting sqref="D14:F15">
    <cfRule type="expression" dxfId="0" priority="72">
      <formula>$C14="3x5+"</formula>
    </cfRule>
  </conditionalFormatting>
  <conditionalFormatting sqref="D14:F15">
    <cfRule type="expression" dxfId="0" priority="73">
      <formula>$C14="4x3+"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8.71"/>
    <col customWidth="1" min="3" max="3" width="5.86"/>
    <col customWidth="1" min="4" max="4" width="7.0"/>
    <col customWidth="1" min="5" max="12" width="5.86"/>
    <col customWidth="1" min="13" max="13" width="7.57"/>
    <col customWidth="1" hidden="1" min="14" max="15" width="7.57"/>
    <col customWidth="1" hidden="1" min="16" max="21" width="8.43"/>
    <col customWidth="1" hidden="1" min="22" max="22" width="5.57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Press de banca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206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Personalizacion!$I$29</f>
        <v>Press de banca</v>
      </c>
      <c r="B3" s="123" t="str">
        <f>IF('3D Semana 5'!B25="Retest","Wgt",IF(AND(Z3=0,R3=0),"Retest",IF(Z3+AA3=3,'3D Semana 5'!B25+AC3,IF(Z3+AA3=5,'3D Semana 5'!B25+N3,'3D Semana 5'!B25))))</f>
        <v>Wgt</v>
      </c>
      <c r="C3" s="123" t="str">
        <f>IF(B3="Retest","5RM",IF(AND('3D Semana 5'!B25="Retest",Personalizacion!$K$29="Default"),"5x3+",IF(AND('3D Semana 5'!B25="Retest",Personalizacion!$K$29="Modified"),"3x5+",IF(SUM('3D Semana 5'!G25:L26)&gt;=X3,'3D Semana 5'!C25,IF('3D Semana 5'!C25="5x3+","6x2+",IF('3D Semana 5'!C25="6x2+","10x1+",IF('3D Semana 5'!C25="10x1+","5RM",IF('3D Semana 5'!C25="3x5+","4x3+",IF('3D Semana 5'!C25="4x3+","5x2+","5RM")))))))))</f>
        <v>5x3+</v>
      </c>
      <c r="D3" s="124">
        <f t="shared" ref="D3:F3" si="1">T3</f>
        <v>0</v>
      </c>
      <c r="E3" s="124">
        <f t="shared" si="1"/>
        <v>0</v>
      </c>
      <c r="F3" s="124">
        <f t="shared" si="1"/>
        <v>0</v>
      </c>
      <c r="G3" s="106"/>
      <c r="H3" s="125"/>
      <c r="I3" s="125"/>
      <c r="J3" s="135"/>
      <c r="K3" s="125"/>
      <c r="L3" s="125"/>
      <c r="M3" s="4"/>
      <c r="N3" s="4">
        <f>Personalizacion!$N$29</f>
        <v>5</v>
      </c>
      <c r="O3" s="4" t="str">
        <f>Personalizacion!$O$29</f>
        <v/>
      </c>
      <c r="P3" s="4" t="str">
        <f>Personalizacion!$P$29</f>
        <v/>
      </c>
      <c r="Q3" s="4"/>
      <c r="R3" s="4">
        <f>IF(OR('3D Semana 6'!C25="10x1+",'3D Semana 6'!C25="5x2+"),0,1)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IF(OR('3D Semana 6'!C25="5x3+",'3D Semana 6'!C25="3x5+"),15,IF(OR('3D Semana 6'!C25="6x2+",'3D Semana 6'!C25="4x3+"),12,10))</f>
        <v>15</v>
      </c>
      <c r="Y3" s="4">
        <f>SUMPRODUCT('3D Semana 6'!G25:L26+'3D Semana 6'!G26:L26)</f>
        <v>0</v>
      </c>
      <c r="Z3" s="127">
        <f>IF(Y3&gt;=X3,"1",0)</f>
        <v>0</v>
      </c>
      <c r="AA3" s="4">
        <f>IF(Personalizacion!$K$9="Modified",2,4)</f>
        <v>4</v>
      </c>
      <c r="AB3" s="4" t="str">
        <f>IF('3D Semana 6'!C25="5x3+",'3D Semana 6'!K25,IF('3D Semana 6'!C25="3x5+",'3D Semana 6'!I25,0))</f>
        <v/>
      </c>
      <c r="AC3" s="4" t="str">
        <f>IF('3D Semana 6'!C25="5x3+",IF(AND(AB3&gt;=3,AB3&lt;=4),N3,IF(AND(AB3&gt;=5,AB3&lt;=7),O3,P3)),IF(AND(AB3&gt;=5,AB3&lt;=6),N3,IF(AND(AB3&gt;=7,AB3&lt;=8),O3,P3)))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0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0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>
        <f t="array" ref="AQ3">IF(OR($B3="Wgt",$B3="Reset",$B3="Retest",$B3=0),0,IF(Personalizacion!$K$6="Lbs",INDEX(#REF!,MATCH($B3,#REF!,0)),INDEX('Kg BarCalc'!N:N,MATCH($B3,'Kg BarCalc'!$A:$A,0))))</f>
        <v>0</v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3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Personalizacion!$I$30</f>
        <v>Sentadilla</v>
      </c>
      <c r="B5" s="142" t="str">
        <f>IF(OR('3D Semana 5'!B27="Reset",'3D Semana 5'!B27="Wgt"),"Wgt",IF(SUMPRODUCT('3D Semana 5'!G27:J27)&gt;=X5,SUM('3D Semana 5'!B27+Personalizacion!$K$16),IF(OR('3D Semana 5'!C27="3x6",'3D Semana 5'!C27="4x4"),"Reset",'3D Semana 5'!B27)))</f>
        <v>Wgt</v>
      </c>
      <c r="C5" s="142" t="str">
        <f>IF(AND(B5="Reset",Personalizacion!$K$30="Default"),"3x10",IF(AND(B5="Reset",Personalizacion!$K$30="Modified"),"4x8",IF(SUMPRODUCT('3D Semana 5'!G27:J27)&gt;=X5,'3D Semana 5'!C27,IF('3D Semana 5'!C27="3x10","3x8",IF('3D Semana 5'!C27="3x8","3x6",IF('3D Semana 5'!C27="3x6","Wgt",IF('3D Semana 5'!C27="4x8","4x6",IF('3D Semana 5'!C27="4x6","4x4","Wgt"))))))))</f>
        <v>3x8</v>
      </c>
      <c r="D5" s="143">
        <f t="shared" ref="D5:F5" si="2">T5</f>
        <v>0</v>
      </c>
      <c r="E5" s="143">
        <f t="shared" si="2"/>
        <v>0</v>
      </c>
      <c r="F5" s="143">
        <f t="shared" si="2"/>
        <v>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Personalizacion!$N$30</f>
        <v>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IF('3D Semana 6'!C27="3x10",30,IF('3D Semana 6'!C27="4x8",32,IF(OR('3D Semana 6'!C27="3x8",'3D Semana 6'!C27="4x6"),24,IF('3D Semana 6'!C27="3x6",18,16))))</f>
        <v>24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0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0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>
        <f t="array" ref="AQ5">IF(OR($B5="Wgt",$B5="Reset",$B5="Retest",$B5=0),0,IF(Personalizacion!$K$6="Lbs",INDEX(#REF!,MATCH($B5,#REF!,0)),INDEX('Kg BarCalc'!N:N,MATCH($B5,'Kg BarCalc'!$A:$A,0))))</f>
        <v>0</v>
      </c>
      <c r="AR5" s="4"/>
    </row>
    <row r="6">
      <c r="A6" s="141" t="str">
        <f>IF(Personalizacion!$I$31="Opt Tier 2","",Personalizacion!$I$31)</f>
        <v/>
      </c>
      <c r="B6" s="142" t="str">
        <f>IF(OR('3D Semana 5'!B28="Reset",'3D Semana 5'!B28="Wgt"),"Wgt",IF(SUMPRODUCT('3D Semana 5'!G28:J28)&gt;=X6,SUM('3D Semana 5'!B28+Personalizacion!$K$16),IF(OR('3D Semana 5'!C28="3x6",'3D Semana 5'!C28="4x4"),"Reset",'3D Semana 5'!B28)))</f>
        <v>Wgt</v>
      </c>
      <c r="C6" s="142" t="str">
        <f>IF(AND(B6="Reset",Personalizacion!$K$31="Default"),"3x10",IF(AND(B6="Reset",Personalizacion!$K$31="Modified"),"4x8",IF(SUMPRODUCT('3D Semana 5'!G28:J28)&gt;=X6,'3D Semana 5'!C28,IF('3D Semana 5'!C28="3x10","3x8",IF('3D Semana 5'!C28="3x8","3x6",IF('3D Semana 5'!C28="3x6","Wgt",IF('3D Semana 5'!C28="4x8","4x6",IF('3D Semana 5'!C28="4x6","4x4","Wgt"))))))))</f>
        <v>4x6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210"/>
      <c r="L6" s="149"/>
      <c r="M6" s="4"/>
      <c r="N6" s="4" t="str">
        <f>Personalizacion!$N$31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6'!C28="3x10",30,IF('3D Semana 6'!C28="4x8",32,IF(OR('3D Semana 6'!C28="3x8",'3D Semana 6'!C28="4x6"),24,IF('3D Semana 6'!C28="3x6",18,16))))</f>
        <v>24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1" t="str">
        <f>Personalizacion!$I$32</f>
        <v>Jalon al pecho</v>
      </c>
      <c r="B7" s="151">
        <f>IF('3D Semana 5'!B29="Wgt","Wgt",IF(Personalizacion!$K$16="Default",IF('3D Semana 5'!I29&gt;=25,'3D Semana 5'!B29+Personalizacion!$K$17,'3D Semana 5'!B29),IF('3D Semana 5'!J29&gt;=18,'3D Semana 5'!B29+Personalizacion!$K$17,'3D Semana 5'!B29)))</f>
        <v>30</v>
      </c>
      <c r="C7" s="151" t="str">
        <f>IF(Personalizacion!$K$32="Modified","4x12+","3x15+")</f>
        <v>3x15+</v>
      </c>
      <c r="D7" s="152" t="str">
        <f t="shared" ref="D7:F7" si="5">T7</f>
        <v/>
      </c>
      <c r="E7" s="152" t="str">
        <f t="shared" si="5"/>
        <v/>
      </c>
      <c r="F7" s="152" t="str">
        <f t="shared" si="5"/>
        <v/>
      </c>
      <c r="G7" s="153"/>
      <c r="H7" s="153"/>
      <c r="I7" s="153"/>
      <c r="J7" s="135"/>
      <c r="K7" s="177" t="s">
        <v>65</v>
      </c>
      <c r="L7" s="147"/>
      <c r="M7" s="4"/>
      <c r="N7" s="4">
        <f>Personalizacion!$N$32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IF(Personalizacion!$I$33="Opt Tier 3","",Personalizacion!$I$33)</f>
        <v>Fondos</v>
      </c>
      <c r="B8" s="151" t="str">
        <f>IF('3D Semana 5'!B30="Wgt","Wgt",IF(Personalizacion!$K$17="Default",IF('3D Semana 5'!I30&gt;=25,'3D Semana 5'!B30+Personalizacion!$K$17,'3D Semana 5'!B30),IF('3D Semana 5'!J30&gt;=18,'3D Semana 5'!B30+Personalizacion!$K$17,'3D Semana 5'!B30)))</f>
        <v/>
      </c>
      <c r="C8" s="151" t="str">
        <f>IF(Personalizacion!$K$33="Modified","4x12+","3x15+")</f>
        <v>4x12+</v>
      </c>
      <c r="D8" s="152" t="str">
        <f t="shared" ref="D8:F8" si="6">T8</f>
        <v/>
      </c>
      <c r="E8" s="152" t="str">
        <f t="shared" si="6"/>
        <v/>
      </c>
      <c r="F8" s="152" t="str">
        <f t="shared" si="6"/>
        <v/>
      </c>
      <c r="G8" s="153"/>
      <c r="H8" s="153"/>
      <c r="I8" s="153"/>
      <c r="J8" s="135"/>
      <c r="K8" s="178"/>
      <c r="L8" s="157"/>
      <c r="M8" s="4"/>
      <c r="N8" s="4" t="str">
        <f>Personalizacion!$N$33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IF(Personalizacion!$I$34="Opt Tier 3","",Personalizacion!$I$34)</f>
        <v>Dominadas</v>
      </c>
      <c r="B9" s="151" t="str">
        <f>IF('3D Semana 5'!B31="Wgt","Wgt",IF(Personalizacion!$K$18="Default",IF('3D Semana 5'!I31&gt;=25,'3D Semana 5'!B31+Personalizacion!$K$17,'3D Semana 5'!B31),IF('3D Semana 5'!J31&gt;=18,'3D Semana 5'!B31+Personalizacion!$K$17,'3D Semana 5'!B31)))</f>
        <v/>
      </c>
      <c r="C9" s="151" t="str">
        <f>IF(Personalizacion!$K$34="Modified","4x12+","3x15+")</f>
        <v>3x15+</v>
      </c>
      <c r="D9" s="152" t="str">
        <f t="shared" ref="D9:F9" si="7">T9</f>
        <v/>
      </c>
      <c r="E9" s="152" t="str">
        <f t="shared" si="7"/>
        <v/>
      </c>
      <c r="F9" s="152" t="str">
        <f t="shared" si="7"/>
        <v/>
      </c>
      <c r="G9" s="153"/>
      <c r="H9" s="153"/>
      <c r="I9" s="153"/>
      <c r="J9" s="135"/>
      <c r="K9" s="178"/>
      <c r="L9" s="157"/>
      <c r="M9" s="4"/>
      <c r="N9" s="4" t="str">
        <f>Personalizacion!$N$34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IF(Personalizacion!$I$35="Opt Tier 3","",Personalizacion!$I$35)</f>
        <v/>
      </c>
      <c r="B10" s="151" t="str">
        <f>IF('3D Semana 5'!B32="Wgt","Wgt",IF(Personalizacion!$K$19="Default",IF('3D Semana 5'!I32&gt;=25,'3D Semana 5'!B32+Personalizacion!$K$17,'3D Semana 5'!B32),IF('3D Semana 5'!J32&gt;=18,'3D Semana 5'!B32+Personalizacion!$K$17,'3D Semana 5'!B32)))</f>
        <v/>
      </c>
      <c r="C10" s="151" t="str">
        <f>IF(Personalizacion!$K$35="Modified","4x12+","3x15+")</f>
        <v>4x12+</v>
      </c>
      <c r="D10" s="152" t="str">
        <f t="shared" ref="D10:F10" si="8">T10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3"/>
      <c r="J10" s="135"/>
      <c r="K10" s="179"/>
      <c r="L10" s="164"/>
      <c r="M10" s="4"/>
      <c r="N10" s="4" t="str">
        <f>Personalizacion!$N$35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Peso muerto</v>
      </c>
      <c r="F12" s="203" t="str">
        <f>IF(I14="","",SUM(B14*(MAX(G14:L15))*0.0333+B14))</f>
        <v/>
      </c>
      <c r="G12" s="166"/>
      <c r="H12" s="166"/>
      <c r="I12" s="166"/>
      <c r="J12" s="166"/>
      <c r="K12" s="166"/>
      <c r="L12" s="1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209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Personalizacion!$I$37</f>
        <v>Peso muerto</v>
      </c>
      <c r="B14" s="123" t="str">
        <f>IF('3D Semana 6'!B3="Retest","Wgt",IF(AND(Z14=0,R14=0),"Retest",IF(Z14+AA14=3,'3D Semana 6'!B3+AC14,IF(Z14+AA14=5,'3D Semana 6'!B3+N14,'3D Semana 6'!B3))))</f>
        <v>Wgt</v>
      </c>
      <c r="C14" s="123" t="str">
        <f>IF(B14="Retest","5RM",IF(AND('3D Semana 6'!B3="Retest",Personalizacion!$K$37="Default"),"5x3+",IF(AND('3D Semana 6'!B3="Retest",Personalizacion!$K$37="Modified"),"3x5+",IF(SUM('3D Semana 6'!G3:L3)&gt;=X14,'3D Semana 6'!C3,IF('3D Semana 6'!C3="5x3+","6x2+",IF('3D Semana 6'!C3="6x2+","10x1+",IF('3D Semana 6'!C3="10x1+","5RM",IF('3D Semana 6'!C3="3x5+","4x3+",IF('3D Semana 6'!C3="4x3+","5x2+","5RM")))))))))</f>
        <v>5x3+</v>
      </c>
      <c r="D14" s="192">
        <f t="shared" ref="D14:F14" si="9">T14</f>
        <v>0</v>
      </c>
      <c r="E14" s="192">
        <f t="shared" si="9"/>
        <v>0</v>
      </c>
      <c r="F14" s="192">
        <f t="shared" si="9"/>
        <v>0</v>
      </c>
      <c r="G14" s="135"/>
      <c r="H14" s="135"/>
      <c r="I14" s="135"/>
      <c r="J14" s="135"/>
      <c r="K14" s="135"/>
      <c r="L14" s="135"/>
      <c r="M14" s="4"/>
      <c r="N14" s="4">
        <f>Personalizacion!$N$37</f>
        <v>10</v>
      </c>
      <c r="O14" s="4" t="str">
        <f>Personalizacion!$O$13</f>
        <v/>
      </c>
      <c r="P14" s="4" t="str">
        <f>Personalizacion!$P$13</f>
        <v/>
      </c>
      <c r="Q14" s="4"/>
      <c r="R14" s="4">
        <f>IF(OR('3D Semana 6'!C3="10x1+",'3D Semana 6'!C3="5x2+"),0,1)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IF(OR('3D Semana 6'!C3="5x3+",'3D Semana 6'!C3="3x5+"),15,IF(OR('3D Semana 6'!C3="6x2+",'3D Semana 6'!C3="4x3+"),12,10))</f>
        <v>10</v>
      </c>
      <c r="Y14" s="4">
        <f>SUMPRODUCT('3D Semana 6'!G3:L4+'3D Semana 6'!G4:L4)</f>
        <v>0</v>
      </c>
      <c r="Z14" s="127">
        <f>IF(Y14&gt;=X14,"1",0)</f>
        <v>0</v>
      </c>
      <c r="AA14" s="4">
        <f>IF(Personalizacion!$K$9="Modified",2,4)</f>
        <v>4</v>
      </c>
      <c r="AB14" s="4">
        <f>IF('3D Semana 6'!C3="5x3+",'3D Semana 6'!K3,IF('3D Semana 6'!C3="3x5+",'3D Semana 6'!I3,0))</f>
        <v>0</v>
      </c>
      <c r="AC14" s="4" t="str">
        <f>IF('3D Semana 6'!C3="5x3+",IF(AND(AB14&gt;=3,AB14&lt;=4),N14,IF(AND(AB14&gt;=5,AB14&lt;=7),O14,P14)),IF(AND(AB14&gt;=5,AB14&lt;=6),N14,IF(AND(AB14&gt;=7,AB14&lt;=8),O14,P14)))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0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0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>
        <f t="array" ref="AQ14">IF(OR($B14="Wgt",$B14="Reset",$B14="Retest",$B14=0),0,IF(Personalizacion!$K$6="Lbs",INDEX(#REF!,MATCH($B14,#REF!,0)),INDEX('Kg BarCalc'!N:N,MATCH($B14,'Kg BarCalc'!$A:$A,0))))</f>
        <v>0</v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Personalizacion!$I$38</f>
        <v>Press militar</v>
      </c>
      <c r="B16" s="142" t="str">
        <f>IF(OR('3D Semana 6'!B5="Reset",'3D Semana 6'!B5="Wgt"),"Wgt",IF(SUMPRODUCT('3D Semana 6'!G5:J5)&gt;=X16,SUM('3D Semana 6'!B5+N16),IF(OR('3D Semana 6'!C5="3x6",'3D Semana 6'!C5="4x4"),"Reset",'3D Semana 6'!B5)))</f>
        <v>Wgt</v>
      </c>
      <c r="C16" s="142" t="str">
        <f>IF(AND(B16="Reset",Personalizacion!$K$38="Default"),"3x10",IF(AND(B16="Reset",Personalizacion!$K$38="Modified"),"4x8",IF(SUMPRODUCT('3D Semana 6'!G5:J5)&gt;=X16,'3D Semana 6'!C5,IF('3D Semana 6'!C5="3x10","3x8",IF('3D Semana 6'!C5="3x8","3x6",IF('3D Semana 6'!C5="3x6","Wgt",IF('3D Semana 6'!C5="4x8","4x6",IF('3D Semana 6'!C5="4x6","4x4","Wgt"))))))))</f>
        <v>3x8</v>
      </c>
      <c r="D16" s="143">
        <f t="shared" ref="D16:F16" si="10">T16</f>
        <v>0</v>
      </c>
      <c r="E16" s="143">
        <f t="shared" si="10"/>
        <v>0</v>
      </c>
      <c r="F16" s="143">
        <f t="shared" si="10"/>
        <v>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Personalizacion!$N$38</f>
        <v>5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IF('3D Semana 6'!C5="3x10",30,IF('3D Semana 6'!C5="4x8",32,IF(OR('3D Semana 6'!C5="3x8",'3D Semana 6'!C5="4x6"),24,IF('3D Semana 6'!C5="3x6",18,16))))</f>
        <v>30</v>
      </c>
      <c r="Y16" s="4"/>
      <c r="Z16" s="4"/>
      <c r="AA16" s="4"/>
      <c r="AB16" s="4"/>
      <c r="AC16" s="4"/>
      <c r="AD16" s="4">
        <f t="shared" ref="AD16:AD21" si="12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0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>
        <f t="array" ref="AQ16">IF(OR($B16="Wgt",$B16="Reset",$B16="Retest",$B16=0),0,IF(Personalizacion!$K$6="Lbs",INDEX(#REF!,MATCH($B16,#REF!,0)),INDEX('Kg BarCalc'!N:N,MATCH($B16,'Kg BarCalc'!$A:$A,0))))</f>
        <v>0</v>
      </c>
      <c r="AR16" s="4"/>
    </row>
    <row r="17">
      <c r="A17" s="141" t="str">
        <f>IF(Personalizacion!$I$39="Opt Tier 2","",Personalizacion!$I$39)</f>
        <v/>
      </c>
      <c r="B17" s="142" t="str">
        <f>IF(OR('3D Semana 6'!B6="Reset",'3D Semana 6'!B6="Wgt"),"Wgt",IF(SUMPRODUCT('3D Semana 6'!G6:J6)&gt;=X17,SUM('3D Semana 6'!B6+N17),IF(OR('3D Semana 6'!C6="3x6",'3D Semana 6'!C6="4x4"),"Reset",'3D Semana 6'!B6)))</f>
        <v>Wgt</v>
      </c>
      <c r="C17" s="142" t="str">
        <f>IF(AND(B17="Reset",Personalizacion!$K$39="Default"),"3x10",IF(AND(B17="Reset",Personalizacion!$K$39="Modified"),"4x8",IF(SUMPRODUCT('3D Semana 6'!G6:J6)&gt;=X17,'3D Semana 6'!C6,IF('3D Semana 6'!C6="3x10","3x8",IF('3D Semana 6'!C6="3x8","3x6",IF('3D Semana 6'!C6="3x6","Wgt",IF('3D Semana 6'!C6="4x8","4x6",IF('3D Semana 6'!C6="4x6","4x4","Wgt"))))))))</f>
        <v>4x6</v>
      </c>
      <c r="D17" s="143">
        <f t="shared" ref="D17:F17" si="11">T17</f>
        <v>0</v>
      </c>
      <c r="E17" s="143">
        <f t="shared" si="11"/>
        <v>0</v>
      </c>
      <c r="F17" s="143">
        <f t="shared" si="11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Personalizacion!$N$39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6'!C6="3x10",30,IF('3D Semana 6'!C6="4x8",32,IF(OR('3D Semana 6'!C6="3x8",'3D Semana 6'!C6="4x6"),24,IF('3D Semana 6'!C6="3x6",18,16))))</f>
        <v>32</v>
      </c>
      <c r="Y17" s="4"/>
      <c r="Z17" s="4"/>
      <c r="AA17" s="4"/>
      <c r="AB17" s="4"/>
      <c r="AC17" s="4"/>
      <c r="AD17" s="4">
        <f t="shared" si="12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0" t="str">
        <f>Personalizacion!$I$40</f>
        <v>Remo con mancuernas</v>
      </c>
      <c r="B18" s="151">
        <f>IF('3D Semana 6'!B7="Wgt","Wgt",IF(Personalizacion!$K$32="Default",IF('3D Semana 6'!I7&gt;=25,'3D Semana 6'!B7+N18,'3D Semana 6'!B7),IF('3D Semana 6'!J7&gt;=18,'3D Semana 6'!B7+N18,'3D Semana 6'!B7)))</f>
        <v>20</v>
      </c>
      <c r="C18" s="151" t="str">
        <f>IF(Personalizacion!$K$40="Modified","4x12+","3x15+")</f>
        <v>3x15+</v>
      </c>
      <c r="D18" s="195"/>
      <c r="E18" s="195"/>
      <c r="F18" s="195"/>
      <c r="G18" s="153"/>
      <c r="H18" s="153"/>
      <c r="I18" s="153"/>
      <c r="J18" s="135"/>
      <c r="K18" s="177" t="s">
        <v>65</v>
      </c>
      <c r="L18" s="147"/>
      <c r="M18" s="4"/>
      <c r="N18" s="4">
        <f>Personalizacion!$N$40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12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IF(Personalizacion!$I$41="Opt Tier 3","",Personalizacion!$I$41)</f>
        <v>Curl de biceps barra Z</v>
      </c>
      <c r="B19" s="151" t="str">
        <f>IF('3D Semana 6'!B8="Wgt","Wgt",IF(Personalizacion!$K$33="Default",IF('3D Semana 6'!I8&gt;=25,'3D Semana 6'!B8+N19,'3D Semana 6'!B8),IF('3D Semana 6'!J8&gt;=18,'3D Semana 6'!B8+N19,'3D Semana 6'!B8)))</f>
        <v/>
      </c>
      <c r="C19" s="151" t="str">
        <f>IF(Personalizacion!$K$41="Modified","4x12+","3x15+")</f>
        <v>4x12+</v>
      </c>
      <c r="D19" s="195"/>
      <c r="E19" s="195"/>
      <c r="F19" s="195"/>
      <c r="G19" s="153"/>
      <c r="H19" s="153"/>
      <c r="I19" s="153"/>
      <c r="J19" s="135"/>
      <c r="K19" s="178"/>
      <c r="L19" s="157"/>
      <c r="M19" s="4"/>
      <c r="N19" s="4" t="str">
        <f>Personalizacion!$N$41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12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IF(Personalizacion!$I$42="Opt Tier 3","",Personalizacion!$I$42)</f>
        <v>Elevaciones laterales</v>
      </c>
      <c r="B20" s="151" t="str">
        <f>IF('3D Semana 6'!B9="Wgt","Wgt",IF(Personalizacion!$K$34="Default",IF('3D Semana 6'!I9&gt;=25,'3D Semana 6'!B9+N20,'3D Semana 6'!B9),IF('3D Semana 6'!J9&gt;=18,'3D Semana 6'!B9+N20,'3D Semana 6'!B9)))</f>
        <v/>
      </c>
      <c r="C20" s="151" t="str">
        <f>IF(Personalizacion!$K$42="Modified","4x12+","3x15+")</f>
        <v>3x15+</v>
      </c>
      <c r="D20" s="197"/>
      <c r="E20" s="197"/>
      <c r="F20" s="197"/>
      <c r="G20" s="153"/>
      <c r="H20" s="153"/>
      <c r="I20" s="153"/>
      <c r="J20" s="135"/>
      <c r="K20" s="178"/>
      <c r="L20" s="157"/>
      <c r="M20" s="4"/>
      <c r="N20" s="4" t="str">
        <f>Personalizacion!$N$42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12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IF(Personalizacion!$I$43="Opt Tier 3","",Personalizacion!$I$35)</f>
        <v/>
      </c>
      <c r="B21" s="151" t="str">
        <f>IF('3D Semana 2'!B10="Wgt","Wgt",IF(Personalizacion!$K$42="Default",IF('3D Semana 2'!I10&gt;=25,'3D Semana 2'!B10+N21,'3D Semana 2'!B10),IF('3D Semana 2'!J10&gt;=18,'3D Semana 2'!B10+N21,'3D Semana 2'!B10)))</f>
        <v/>
      </c>
      <c r="C21" s="151" t="str">
        <f>IF(Personalizacion!$K$43="Modified","4x12+","3x15+")</f>
        <v>4x12+</v>
      </c>
      <c r="D21" s="152"/>
      <c r="E21" s="152"/>
      <c r="F21" s="152"/>
      <c r="G21" s="153"/>
      <c r="H21" s="153"/>
      <c r="I21" s="153"/>
      <c r="J21" s="135"/>
      <c r="K21" s="179"/>
      <c r="L21" s="164"/>
      <c r="M21" s="4"/>
      <c r="N21" s="167"/>
      <c r="O21" s="4"/>
      <c r="P21" s="4"/>
      <c r="Q21" s="4"/>
      <c r="R21" s="127"/>
      <c r="S21" s="183">
        <f>(Q22)*500/((-216.0475144)+(16.2606339*R22)+(-0.002388645*R418*R418)+(-0.00113732*(R22*R22*R22)+(0.00000701863*(R22*R22*R22*R22)+(-0.00000001291*(R22*R22*R22*R22*R22)))))</f>
        <v>0</v>
      </c>
      <c r="T21" s="183">
        <f>(Q22)*(500/((594.31747775582)+(-27.23842536447*R22)+(0.82112226871*(R22*R22))+(-0.00930733913*(R22*R22*R22)+(0.00004731582*(R22*R22*R22*R22)+(-0.00000009054*(R22*R22*R22*R22*R22))))))</f>
        <v>0</v>
      </c>
      <c r="U21" s="4">
        <f>(P22)*500/((-216.0475144)+(16.2606339*B22)+(-0.002388645*B22*B22)+(-0.00113732*(B22*B22*B22)+(0.00000701863*(B22*B22*B22*B22)+(-0.00000001291*(B22*B22*B22*B22*B22)))))</f>
        <v>0</v>
      </c>
      <c r="V21" s="4">
        <f>(P22)*(500/((594.31747775582)+(-27.23842536447*B22)+(0.82112226871*(B22*B22))+(-0.00930733913*(B22*B22*B22)+(0.00004731582*(B22*B22*B22*B22)+(-0.00000009054*(B22*B22*B22*B22*B22))))))</f>
        <v>0</v>
      </c>
      <c r="W21" s="4"/>
      <c r="X21" s="4"/>
      <c r="Y21" s="4"/>
      <c r="Z21" s="4"/>
      <c r="AA21" s="4"/>
      <c r="AB21" s="4"/>
      <c r="AC21" s="4"/>
      <c r="AD21" s="4">
        <f t="shared" si="12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32.25" customHeight="1">
      <c r="A22" s="184" t="s">
        <v>67</v>
      </c>
      <c r="B22" s="185"/>
      <c r="C22" s="198" t="s">
        <v>78</v>
      </c>
      <c r="D22" s="105"/>
      <c r="E22" s="187" t="str">
        <f>IF(B22="","",IF(AND(Personalizacion!$K$4="XY",Personalizacion!$K$6="Lbs"),S23,IF(AND(Personalizacion!$K$4="XX",Personalizacion!$K$6="Lbs"),T23,IF(AND(Personalizacion!$K$4="XY",Personalizacion!$K$6="Kg"),U23,V23))))</f>
        <v/>
      </c>
      <c r="F22" s="188"/>
      <c r="G22" s="186" t="s">
        <v>79</v>
      </c>
      <c r="H22" s="188"/>
      <c r="I22" s="190" t="str">
        <f>IF(B22="","",IF(AND(Personalizacion!$K$4="XY",Personalizacion!$K$6="Lbs"),S21,IF(AND(Personalizacion!$K$4="XX",Personalizacion!$K$6="Lbs"),T21,IF(AND(Personalizacion!$K$4="XY",Personalizacion!$K$6="Kg"),U21,V21))))</f>
        <v/>
      </c>
      <c r="J22" s="188"/>
      <c r="K22" s="187" t="str">
        <f>IF(B22="","",IF(AND(Personalizacion!$K$4="XY",Personalizacion!$K$6="Lbs"),S22,IF(AND(Personalizacion!$K$4="XX",Personalizacion!$K$6="Lbs"),T22,IF(AND(Personalizacion!$K$4="XY",Personalizacion!$K$6="Kg"),U22,V22))))</f>
        <v/>
      </c>
      <c r="L22" s="188"/>
      <c r="M22" s="4"/>
      <c r="N22" s="167"/>
      <c r="O22" s="4"/>
      <c r="P22" s="4">
        <f>SUM(W22:Z22)</f>
        <v>0</v>
      </c>
      <c r="Q22" s="4">
        <f>P22/2.2</f>
        <v>0</v>
      </c>
      <c r="R22" s="4">
        <f>B22/2.2</f>
        <v>0</v>
      </c>
      <c r="S22" s="183">
        <f>(Q22)*500/(-0.0000000078*R22^5+0.0000041543*R22^4-0.0006430507*R22^3-0.0126966343*R22^2+11.9982753419*R22-82.5815609216)</f>
        <v>0</v>
      </c>
      <c r="T22" s="183">
        <f>(Q22)*(500/((594.31747775582)+(-27.23842536447*R22)+(0.82112226871*(R22*R22))+(-0.00930733913*(R22*R22*R22)+(0.00004731582*(R22*R22*R22*R22)+(-0.00000009054*(R22*R22*R22*R22*R22))))))</f>
        <v>0</v>
      </c>
      <c r="U22" s="4">
        <f>(P22)*500/(-0.0000000071*B22^5+0.0000015978*B22^4+0.0003282035*B22^3-0.1389344062*B22^2+16.2595764612*B22-182.5406521018)</f>
        <v>0</v>
      </c>
      <c r="V22" s="4">
        <f>(P22)*500/(-0.0000000071*B22^5+0.0000015978*B22^4+0.0003282035*B22^3-0.1389344062*B22^2+16.2595764612*B22-182.5406521018)</f>
        <v>0</v>
      </c>
      <c r="W22" s="4">
        <f>IF(OR('3D Semana 6'!A14="Deadlift",'3D Semana 6'!A14="Bench",'3D Semana 6'!A14="Squat"),('3D Semana 6'!B14*MAX('3D Semana 6'!G14:L15))/30+'3D Semana 6'!B14,0)</f>
        <v>0</v>
      </c>
      <c r="X22" s="4">
        <f>IF(OR('3D Semana 6'!A25="Deadlift",'3D Semana 6'!A25="Bench",'3D Semana 6'!A25="Squat"),('3D Semana 6'!B25*MAX('3D Semana 6'!G25:L26))/30+'3D Semana 6'!B25,0)</f>
        <v>0</v>
      </c>
      <c r="Y22" s="4">
        <f>IF(OR('3D Semana  7'!A3="Deadlift",'3D Semana  7'!A3="Bench",'3D Semana  7'!A3="Squat"),('3D Semana  7'!B3*MAX('3D Semana  7'!G3:L4))/30+'3D Semana  7'!B3,0)</f>
        <v>0</v>
      </c>
      <c r="Z22" s="4">
        <f>IF(OR('3D Semana  7'!A14="Deadlift",'3D Semana  7'!A14="Bench",'3D Semana  7'!A14="Squat"),('3D Semana  7'!B14*MAX('3D Semana  7'!G14:L15))/30+'3D Semana  7'!B14,0)</f>
        <v>0</v>
      </c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Sentadilla</v>
      </c>
      <c r="F23" s="203" t="str">
        <f>IF(I25="","",SUM(B25*(MAX(G25:L26))*0.0333+B25))</f>
        <v/>
      </c>
      <c r="G23" s="166"/>
      <c r="H23" s="166"/>
      <c r="I23" s="166"/>
      <c r="J23" s="166"/>
      <c r="K23" s="166"/>
      <c r="L23" s="166"/>
      <c r="M23" s="4"/>
      <c r="N23" s="4"/>
      <c r="O23" s="4"/>
      <c r="P23" s="4" t="s">
        <v>70</v>
      </c>
      <c r="Q23" s="4" t="s">
        <v>70</v>
      </c>
      <c r="R23" s="4" t="s">
        <v>62</v>
      </c>
      <c r="S23" s="4" t="str">
        <f>IF(B22="","",500+100*(Q22-(310.67*LN(R22)-857.785))/(53.216*LN(R22)-147.0835))</f>
        <v/>
      </c>
      <c r="T23" s="4" t="str">
        <f>IF(B22="","",500+100*(Q22-(125.1435*LN(R22)-228.03))/(34.5246*LN(R22)-86.8301))</f>
        <v/>
      </c>
      <c r="U23" s="4" t="str">
        <f>IF(B22="","",500+100*(P22-(310.67*LN(B22)-857.785))/(53.216*LN(B22)-147.0835))</f>
        <v/>
      </c>
      <c r="V23" s="4" t="str">
        <f>IF(B22="","",500+100*(P22-(125.1435*LN(B22)-228.03))/(34.5246*LN(B22)-86.8301))</f>
        <v/>
      </c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 t="s">
        <v>71</v>
      </c>
      <c r="Q24" s="4" t="s">
        <v>8</v>
      </c>
      <c r="R24" s="4" t="s">
        <v>8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Personalizacion!$I$13</f>
        <v>Sentadilla</v>
      </c>
      <c r="B25" s="123" t="str">
        <f>IF('3D Semana 6'!B14="Retest","Wgt",IF(AND(Z25=0,R25=0),"Retest",IF(Z25+AA25=3,'3D Semana 6'!B14+AC25,IF(Z25+AA25=5,'3D Semana 6'!B14+N25,'3D Semana 6'!B14))))</f>
        <v>Wgt</v>
      </c>
      <c r="C25" s="123" t="str">
        <f>IF(B25="Retest","5RM",IF(AND('3D Semana 6'!B14="Retest",Personalizacion!$K$13="Default"),"5x3+",IF(AND('3D Semana 6'!B14="Retest",Personalizacion!$K$13="Modified"),"3x5+",IF(SUM('3D Semana 6'!G14:L15)&gt;=X25,'3D Semana 6'!C14,IF('3D Semana 6'!C14="5x3+","6x2+",IF('3D Semana 6'!C14="6x2+","10x1+",IF('3D Semana 6'!C14="10x1+","5RM",IF('3D Semana 6'!C14="3x5+","4x3+",IF('3D Semana 6'!C14="4x3+","5x2+","5RM")))))))))</f>
        <v>6x2+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35"/>
      <c r="H25" s="135"/>
      <c r="I25" s="135"/>
      <c r="J25" s="135"/>
      <c r="K25" s="135"/>
      <c r="L25" s="135"/>
      <c r="M25" s="4"/>
      <c r="N25" s="4">
        <f>Personalizacion!$N$13</f>
        <v>5</v>
      </c>
      <c r="O25" s="4" t="str">
        <f>Personalizacion!$O$13</f>
        <v/>
      </c>
      <c r="P25" s="4" t="str">
        <f>Personalizacion!$P$13</f>
        <v/>
      </c>
      <c r="Q25" s="4"/>
      <c r="R25" s="4">
        <f>IF(OR('3D Semana 6'!C14="10x1+",'3D Semana 6'!C14="5x2+"),0,1)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IF(OR('3D Semana 6'!C14="5x3+",'3D Semana 6'!C14="3x5+"),15,IF(OR('3D Semana 6'!C14="6x2+",'3D Semana 6'!C14="4x3+"),12,10))</f>
        <v>15</v>
      </c>
      <c r="Y25" s="4">
        <f>SUMPRODUCT('3D Semana 6'!G14:L15+'3D Semana 6'!G15:L15)</f>
        <v>0</v>
      </c>
      <c r="Z25" s="127">
        <f>IF(Y25&gt;=X25,"1",0)</f>
        <v>0</v>
      </c>
      <c r="AA25" s="4">
        <f>IF(Personalizacion!$K$9="Modified",2,4)</f>
        <v>4</v>
      </c>
      <c r="AB25" s="4" t="str">
        <f>IF('3D Semana 6'!C14="5x3+",'3D Semana 6'!K14,IF('3D Semana 6'!C14="3x5+",'3D Semana 6'!I14,0))</f>
        <v/>
      </c>
      <c r="AC25" s="4" t="str">
        <f>IF('3D Semana 6'!C14="5x3+",IF(AND(AB25&gt;=3,AB25&lt;=4),N25,IF(AND(AB25&gt;=5,AB25&lt;=7),O25,P25)),IF(AND(AB25&gt;=5,AB25&lt;=6),N25,IF(AND(AB25&gt;=7,AB25&lt;=8),O25,P25)))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0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0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>
        <f t="array" ref="AQ25">IF(OR($B25="Wgt",$B25="Reset",$B25="Retest",$B25=0),0,IF(Personalizacion!$K$6="Lbs",INDEX(#REF!,MATCH($B25,#REF!,0)),INDEX('Kg BarCalc'!N:N,MATCH($B25,'Kg BarCalc'!$A:$A,0))))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Personalizacion!$I$14</f>
        <v>Press de banca</v>
      </c>
      <c r="B27" s="142" t="str">
        <f>IF(OR('3D Semana 6'!B16="Reset",'3D Semana 6'!B16="Wgt"),"Wgt",IF(SUMPRODUCT('3D Semana 6'!G16:J16)&gt;=X27,SUM('3D Semana 6'!B16+N27),IF(OR('3D Semana 6'!C16="3x6",'3D Semana 6'!C16="4x4"),"Reset",'3D Semana 6'!B16)))</f>
        <v>Wgt</v>
      </c>
      <c r="C27" s="142" t="str">
        <f>IF(AND(B27="Reset",Personalizacion!$K$14="Default"),"3x10",IF(AND(B27="Reset",Personalizacion!$K$14="Modified"),"4x8",IF(SUMPRODUCT('3D Semana 6'!G16:J16)&gt;=X27,'3D Semana 6'!C16,IF('3D Semana 6'!C16="3x10","3x8",IF('3D Semana 6'!C16="3x8","3x6",IF('3D Semana 6'!C16="3x6","Wgt",IF('3D Semana 6'!C16="4x8","4x6",IF('3D Semana 6'!C16="4x6","4x4","Wgt"))))))))</f>
        <v>3x8</v>
      </c>
      <c r="D27" s="143">
        <f t="shared" ref="D27:F27" si="14">T27</f>
        <v>0</v>
      </c>
      <c r="E27" s="143">
        <f t="shared" si="14"/>
        <v>0</v>
      </c>
      <c r="F27" s="143">
        <f t="shared" si="14"/>
        <v>0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Personalizacion!$N$14</f>
        <v>2.5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IF('3D Semana 6'!C16="3x10",30,IF('3D Semana 6'!C16="4x8",32,IF(OR('3D Semana 6'!C16="3x8",'3D Semana 6'!C16="4x6"),24,IF('3D Semana 6'!C16="3x6",18,16))))</f>
        <v>30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0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>
        <f t="array" ref="AQ27">IF(OR($B27="Wgt",$B27="Reset",$B27="Retest",$B27=0),0,IF(Personalizacion!$K$6="Lbs",INDEX(#REF!,MATCH($B27,#REF!,0)),INDEX('Kg BarCalc'!N:N,MATCH($B27,'Kg BarCalc'!$A:$A,0))))</f>
        <v>0</v>
      </c>
      <c r="AR27" s="4"/>
    </row>
    <row r="28" ht="15.75" customHeight="1">
      <c r="A28" s="141" t="str">
        <f>IF(Personalizacion!$I$15="Opt Tier 2","",Personalizacion!$I$15)</f>
        <v/>
      </c>
      <c r="B28" s="142" t="str">
        <f>IF(OR('3D Semana 6'!B17="Reset",'3D Semana 6'!B17="Wgt"),"Wgt",IF(SUMPRODUCT('3D Semana 6'!G17:J17)&gt;=X28,SUM('3D Semana 6'!B17+N28),IF(OR('3D Semana 6'!C17="3x6",'3D Semana 6'!C17="4x4"),"Reset",'3D Semana 6'!B17)))</f>
        <v>Wgt</v>
      </c>
      <c r="C28" s="142" t="str">
        <f>IF(AND(B28="Reset",Personalizacion!$K$15="Default"),"3x10",IF(AND(B28="Reset",Personalizacion!$K$15="Modified"),"4x8",IF(SUMPRODUCT('3D Semana 6'!G17:J17)&gt;=X28,'3D Semana 6'!C17,IF('3D Semana 6'!C17="3x10","3x8",IF('3D Semana 6'!C17="3x8","3x6",IF('3D Semana 6'!C17="3x6","Wgt",IF('3D Semana 6'!C17="4x8","4x6",IF('3D Semana 6'!C17="4x6","4x4","Wgt"))))))))</f>
        <v>4x4</v>
      </c>
      <c r="D28" s="143">
        <f t="shared" ref="D28:F28" si="15">T28</f>
        <v>0</v>
      </c>
      <c r="E28" s="143">
        <f t="shared" si="15"/>
        <v>0</v>
      </c>
      <c r="F28" s="143">
        <f t="shared" si="15"/>
        <v>0</v>
      </c>
      <c r="G28" s="144"/>
      <c r="H28" s="144"/>
      <c r="I28" s="144"/>
      <c r="J28" s="135"/>
      <c r="K28" s="179"/>
      <c r="L28" s="164"/>
      <c r="M28" s="4"/>
      <c r="N28" s="4">
        <f>Personalizacion!$N$15</f>
        <v>2.5</v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6'!C17="3x10",30,IF('3D Semana 6'!C17="4x8",32,IF(OR('3D Semana 6'!C17="3x8",'3D Semana 6'!C17="4x6"),24,IF('3D Semana 6'!C17="3x6",18,16))))</f>
        <v>24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0" t="str">
        <f>Personalizacion!$I$16</f>
        <v>Jalon al pecho</v>
      </c>
      <c r="B29" s="151">
        <f>IF('3D Semana 6'!B18="Wgt","Wgt",IF(Personalizacion!$K$40="Default",IF('3D Semana 6'!I18&gt;=25,'3D Semana 6'!B18+N29,'3D Semana 6'!B18),IF('3D Semana 6'!J18&gt;=18,'3D Semana 6'!B18+N29,'3D Semana 6'!B18)))</f>
        <v>30</v>
      </c>
      <c r="C29" s="151" t="str">
        <f>IF(Personalizacion!$K$16="Modified","4x12+","3x15+")</f>
        <v>3x15+</v>
      </c>
      <c r="D29" s="195"/>
      <c r="E29" s="195"/>
      <c r="F29" s="195"/>
      <c r="G29" s="153"/>
      <c r="H29" s="153"/>
      <c r="I29" s="153"/>
      <c r="J29" s="135"/>
      <c r="K29" s="177" t="s">
        <v>65</v>
      </c>
      <c r="L29" s="147"/>
      <c r="M29" s="4"/>
      <c r="N29" s="4">
        <f>Personalizacion!$N$16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IF(Personalizacion!$I$17="Opt Tier 3","",Personalizacion!$I$17)</f>
        <v>Curl de biceps barra Z</v>
      </c>
      <c r="B30" s="151" t="str">
        <f>IF('3D Semana 6'!B19="Wgt","Wgt",IF(Personalizacion!$K$41="Default",IF('3D Semana 6'!I19&gt;=25,'3D Semana 6'!B19+N30,'3D Semana 6'!B19),IF('3D Semana 6'!J19&gt;=18,'3D Semana 6'!B19+N30,'3D Semana 6'!B19)))</f>
        <v/>
      </c>
      <c r="C30" s="151" t="str">
        <f>IF(Personalizacion!$K$17="Modified","4x12+","3x15+")</f>
        <v>4x12+</v>
      </c>
      <c r="D30" s="195"/>
      <c r="E30" s="195"/>
      <c r="F30" s="195"/>
      <c r="G30" s="153"/>
      <c r="H30" s="153"/>
      <c r="I30" s="153"/>
      <c r="J30" s="135"/>
      <c r="K30" s="178"/>
      <c r="L30" s="157"/>
      <c r="M30" s="4"/>
      <c r="N30" s="4" t="str">
        <f>Personalizacion!$N$17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IF(Personalizacion!$I$18="Opt Tier 3","",Personalizacion!$I$18)</f>
        <v>Peso muerto rumano</v>
      </c>
      <c r="B31" s="151" t="str">
        <f>IF('3D Semana 6'!B20="Wgt","Wgt",IF(Personalizacion!$K$42="Default",IF('3D Semana 6'!I20&gt;=25,'3D Semana 6'!B20+N31,'3D Semana 6'!B20),IF('3D Semana 6'!J20&gt;=18,'3D Semana 6'!B20+N31,'3D Semana 6'!B20)))</f>
        <v/>
      </c>
      <c r="C31" s="151" t="str">
        <f>IF(Personalizacion!$K$18="Modified","4x12+","3x15+")</f>
        <v>3x15+</v>
      </c>
      <c r="D31" s="197"/>
      <c r="E31" s="197"/>
      <c r="F31" s="197"/>
      <c r="G31" s="153"/>
      <c r="H31" s="153"/>
      <c r="I31" s="153"/>
      <c r="J31" s="135"/>
      <c r="K31" s="178"/>
      <c r="L31" s="157"/>
      <c r="M31" s="4"/>
      <c r="N31" s="4" t="str">
        <f>Personalizacion!$N$18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IF(Personalizacion!$I$19="Opt Tier 3","",Personalizacion!$I$19)</f>
        <v>Extension de triceps en polea alta</v>
      </c>
      <c r="B32" s="151" t="str">
        <f>IF('3D Semana 6'!B21="Wgt","Wgt",IF(Personalizacion!$K$43="Default",IF('3D Semana 6'!I21&gt;=25,'3D Semana 6'!B21+N32,'3D Semana 6'!B21),IF('3D Semana 6'!J21&gt;=18,'3D Semana 6'!B21+N32,'3D Semana 6'!B21)))</f>
        <v/>
      </c>
      <c r="C32" s="151" t="str">
        <f>IF(Personalizacion!$K$19="Modified","4x12+","3x15+")</f>
        <v>4x12+</v>
      </c>
      <c r="D32" s="195"/>
      <c r="E32" s="195"/>
      <c r="F32" s="195"/>
      <c r="G32" s="153"/>
      <c r="H32" s="153"/>
      <c r="I32" s="153"/>
      <c r="J32" s="135"/>
      <c r="K32" s="179"/>
      <c r="L32" s="164"/>
      <c r="M32" s="4"/>
      <c r="N32" s="4" t="str">
        <f>Personalizacion!$N$19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4"/>
      <c r="B33" s="4"/>
      <c r="C33" s="4"/>
      <c r="D33" s="167"/>
      <c r="E33" s="167"/>
      <c r="F33" s="16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E1:AQ1"/>
    <mergeCell ref="D2:F2"/>
    <mergeCell ref="K5:L6"/>
    <mergeCell ref="K7:L10"/>
    <mergeCell ref="AE12:AQ12"/>
    <mergeCell ref="K16:L17"/>
    <mergeCell ref="K18:L21"/>
    <mergeCell ref="AE23:AQ23"/>
    <mergeCell ref="K27:L28"/>
    <mergeCell ref="K29:L32"/>
    <mergeCell ref="D13:F13"/>
    <mergeCell ref="C22:D22"/>
    <mergeCell ref="E22:F22"/>
    <mergeCell ref="G22:H22"/>
    <mergeCell ref="I22:J22"/>
    <mergeCell ref="K22:L22"/>
    <mergeCell ref="D24:F24"/>
  </mergeCells>
  <conditionalFormatting sqref="A25">
    <cfRule type="expression" dxfId="0" priority="1">
      <formula>$C25="5x3+"</formula>
    </cfRule>
  </conditionalFormatting>
  <conditionalFormatting sqref="A25">
    <cfRule type="expression" dxfId="0" priority="2">
      <formula>$C25="5x2+"</formula>
    </cfRule>
  </conditionalFormatting>
  <conditionalFormatting sqref="A25">
    <cfRule type="expression" dxfId="0" priority="3">
      <formula>$C25="10x1+"</formula>
    </cfRule>
  </conditionalFormatting>
  <conditionalFormatting sqref="A25">
    <cfRule type="expression" dxfId="0" priority="4">
      <formula>$C25="6x2+"</formula>
    </cfRule>
  </conditionalFormatting>
  <conditionalFormatting sqref="C25">
    <cfRule type="expression" dxfId="0" priority="5">
      <formula>$C25="5x3+"</formula>
    </cfRule>
  </conditionalFormatting>
  <conditionalFormatting sqref="C25">
    <cfRule type="expression" dxfId="0" priority="6">
      <formula>$C25="5x2+"</formula>
    </cfRule>
  </conditionalFormatting>
  <conditionalFormatting sqref="C25">
    <cfRule type="expression" dxfId="0" priority="7">
      <formula>$C25="10x1+"</formula>
    </cfRule>
  </conditionalFormatting>
  <conditionalFormatting sqref="C25">
    <cfRule type="expression" dxfId="0" priority="8">
      <formula>$C25="6x2+"</formula>
    </cfRule>
  </conditionalFormatting>
  <conditionalFormatting sqref="C25">
    <cfRule type="expression" dxfId="0" priority="9">
      <formula>$C25="5RM"</formula>
    </cfRule>
  </conditionalFormatting>
  <conditionalFormatting sqref="C25">
    <cfRule type="expression" dxfId="0" priority="10">
      <formula>$C25="3x5+"</formula>
    </cfRule>
  </conditionalFormatting>
  <conditionalFormatting sqref="C25">
    <cfRule type="expression" dxfId="0" priority="11">
      <formula>$C25="4x3+"</formula>
    </cfRule>
  </conditionalFormatting>
  <conditionalFormatting sqref="A3">
    <cfRule type="expression" dxfId="0" priority="12">
      <formula>$C3="5x3+"</formula>
    </cfRule>
  </conditionalFormatting>
  <conditionalFormatting sqref="A3">
    <cfRule type="expression" dxfId="0" priority="13">
      <formula>$C3="5x2+"</formula>
    </cfRule>
  </conditionalFormatting>
  <conditionalFormatting sqref="A3">
    <cfRule type="expression" dxfId="0" priority="14">
      <formula>$C3="10x1+"</formula>
    </cfRule>
  </conditionalFormatting>
  <conditionalFormatting sqref="A3">
    <cfRule type="expression" dxfId="0" priority="15">
      <formula>$C3="6x2+"</formula>
    </cfRule>
  </conditionalFormatting>
  <conditionalFormatting sqref="A3">
    <cfRule type="expression" dxfId="0" priority="16">
      <formula>$C3="5RM"</formula>
    </cfRule>
  </conditionalFormatting>
  <conditionalFormatting sqref="A3">
    <cfRule type="expression" dxfId="0" priority="17">
      <formula>$C3="3x5+"</formula>
    </cfRule>
  </conditionalFormatting>
  <conditionalFormatting sqref="A3">
    <cfRule type="expression" dxfId="0" priority="18">
      <formula>$C3="4x3+"</formula>
    </cfRule>
  </conditionalFormatting>
  <conditionalFormatting sqref="A14">
    <cfRule type="expression" dxfId="0" priority="19">
      <formula>$C14="5x3+"</formula>
    </cfRule>
  </conditionalFormatting>
  <conditionalFormatting sqref="A14">
    <cfRule type="expression" dxfId="0" priority="20">
      <formula>$C14="5x2+"</formula>
    </cfRule>
  </conditionalFormatting>
  <conditionalFormatting sqref="A14">
    <cfRule type="expression" dxfId="0" priority="21">
      <formula>$C14="10x1+"</formula>
    </cfRule>
  </conditionalFormatting>
  <conditionalFormatting sqref="A14">
    <cfRule type="expression" dxfId="0" priority="22">
      <formula>$C14="6x2+"</formula>
    </cfRule>
  </conditionalFormatting>
  <conditionalFormatting sqref="A14">
    <cfRule type="expression" dxfId="0" priority="23">
      <formula>$C14="5RM"</formula>
    </cfRule>
  </conditionalFormatting>
  <conditionalFormatting sqref="A14">
    <cfRule type="expression" dxfId="0" priority="24">
      <formula>$C14="3x5+"</formula>
    </cfRule>
  </conditionalFormatting>
  <conditionalFormatting sqref="A14">
    <cfRule type="expression" dxfId="0" priority="25">
      <formula>$C14="4x3+"</formula>
    </cfRule>
  </conditionalFormatting>
  <conditionalFormatting sqref="A25">
    <cfRule type="expression" dxfId="0" priority="26">
      <formula>$C25="5RM"</formula>
    </cfRule>
  </conditionalFormatting>
  <conditionalFormatting sqref="A25">
    <cfRule type="expression" dxfId="0" priority="27">
      <formula>$C25="3x5+"</formula>
    </cfRule>
  </conditionalFormatting>
  <conditionalFormatting sqref="A25">
    <cfRule type="expression" dxfId="0" priority="28">
      <formula>$C25="4x3+"</formula>
    </cfRule>
  </conditionalFormatting>
  <conditionalFormatting sqref="D3:I3">
    <cfRule type="expression" dxfId="0" priority="29">
      <formula>$C3="3x5+"</formula>
    </cfRule>
  </conditionalFormatting>
  <conditionalFormatting sqref="D3:I3">
    <cfRule type="expression" dxfId="0" priority="30">
      <formula>$C3="4x3+"</formula>
    </cfRule>
  </conditionalFormatting>
  <conditionalFormatting sqref="K3">
    <cfRule type="expression" dxfId="0" priority="31">
      <formula>$C3="5x3+"</formula>
    </cfRule>
  </conditionalFormatting>
  <conditionalFormatting sqref="K3">
    <cfRule type="expression" dxfId="0" priority="32">
      <formula>$C3="5x2+"</formula>
    </cfRule>
  </conditionalFormatting>
  <conditionalFormatting sqref="K3">
    <cfRule type="expression" dxfId="0" priority="33">
      <formula>$C3="10x1+"</formula>
    </cfRule>
  </conditionalFormatting>
  <conditionalFormatting sqref="K3">
    <cfRule type="expression" dxfId="0" priority="34">
      <formula>$C3="6x2+"</formula>
    </cfRule>
  </conditionalFormatting>
  <conditionalFormatting sqref="D3:I3">
    <cfRule type="expression" dxfId="0" priority="35">
      <formula>$C3="5x3+"</formula>
    </cfRule>
  </conditionalFormatting>
  <conditionalFormatting sqref="D3:I3">
    <cfRule type="expression" dxfId="0" priority="36">
      <formula>$C3="5x2+"</formula>
    </cfRule>
  </conditionalFormatting>
  <conditionalFormatting sqref="D3:I3">
    <cfRule type="expression" dxfId="0" priority="37">
      <formula>$C3="10x1+"</formula>
    </cfRule>
  </conditionalFormatting>
  <conditionalFormatting sqref="D3:I3 L3">
    <cfRule type="expression" dxfId="0" priority="38">
      <formula>$C3="6x2+"</formula>
    </cfRule>
  </conditionalFormatting>
  <conditionalFormatting sqref="D3:F3">
    <cfRule type="expression" dxfId="0" priority="39">
      <formula>$C3="5RM"</formula>
    </cfRule>
  </conditionalFormatting>
  <conditionalFormatting sqref="G4:I4 K4">
    <cfRule type="expression" dxfId="0" priority="40">
      <formula>$C3="10x1+"</formula>
    </cfRule>
  </conditionalFormatting>
  <conditionalFormatting sqref="B3:C3">
    <cfRule type="expression" dxfId="0" priority="41">
      <formula>$C3="5x3+"</formula>
    </cfRule>
  </conditionalFormatting>
  <conditionalFormatting sqref="B3:C3">
    <cfRule type="expression" dxfId="0" priority="42">
      <formula>$C3="5x2+"</formula>
    </cfRule>
  </conditionalFormatting>
  <conditionalFormatting sqref="B3:C3">
    <cfRule type="expression" dxfId="0" priority="43">
      <formula>$C3="10x1+"</formula>
    </cfRule>
  </conditionalFormatting>
  <conditionalFormatting sqref="B3:C3">
    <cfRule type="expression" dxfId="0" priority="44">
      <formula>$C3="6x2+"</formula>
    </cfRule>
  </conditionalFormatting>
  <conditionalFormatting sqref="B3:C3">
    <cfRule type="expression" dxfId="0" priority="45">
      <formula>$C3="5RM"</formula>
    </cfRule>
  </conditionalFormatting>
  <conditionalFormatting sqref="B3:C3">
    <cfRule type="expression" dxfId="0" priority="46">
      <formula>$C3="3x5+"</formula>
    </cfRule>
  </conditionalFormatting>
  <conditionalFormatting sqref="B3:C3">
    <cfRule type="expression" dxfId="0" priority="47">
      <formula>$C3="4x3+"</formula>
    </cfRule>
  </conditionalFormatting>
  <conditionalFormatting sqref="B14:C14">
    <cfRule type="expression" dxfId="0" priority="48">
      <formula>$C14="5x3+"</formula>
    </cfRule>
  </conditionalFormatting>
  <conditionalFormatting sqref="B14:C14">
    <cfRule type="expression" dxfId="0" priority="49">
      <formula>$C14="5x2+"</formula>
    </cfRule>
  </conditionalFormatting>
  <conditionalFormatting sqref="B14:C14">
    <cfRule type="expression" dxfId="0" priority="50">
      <formula>$C14="10x1+"</formula>
    </cfRule>
  </conditionalFormatting>
  <conditionalFormatting sqref="B14:C14">
    <cfRule type="expression" dxfId="0" priority="51">
      <formula>$C14="6x2+"</formula>
    </cfRule>
  </conditionalFormatting>
  <conditionalFormatting sqref="B14:C14">
    <cfRule type="expression" dxfId="0" priority="52">
      <formula>$C14="5RM"</formula>
    </cfRule>
  </conditionalFormatting>
  <conditionalFormatting sqref="B14:C14">
    <cfRule type="expression" dxfId="0" priority="53">
      <formula>$C14="3x5+"</formula>
    </cfRule>
  </conditionalFormatting>
  <conditionalFormatting sqref="B14:C14">
    <cfRule type="expression" dxfId="0" priority="54">
      <formula>$C14="4x3+"</formula>
    </cfRule>
  </conditionalFormatting>
  <conditionalFormatting sqref="G14:I14">
    <cfRule type="expression" dxfId="0" priority="55">
      <formula>$C14="5x3+"</formula>
    </cfRule>
  </conditionalFormatting>
  <conditionalFormatting sqref="G14:I14">
    <cfRule type="expression" dxfId="0" priority="56">
      <formula>$C14="5x2+"</formula>
    </cfRule>
  </conditionalFormatting>
  <conditionalFormatting sqref="G14:I14">
    <cfRule type="expression" dxfId="0" priority="57">
      <formula>$C14="10x1+"</formula>
    </cfRule>
  </conditionalFormatting>
  <conditionalFormatting sqref="L14 G14:I14">
    <cfRule type="expression" dxfId="0" priority="58">
      <formula>$C14="6x2+"</formula>
    </cfRule>
  </conditionalFormatting>
  <conditionalFormatting sqref="G15:I15 K15">
    <cfRule type="expression" dxfId="0" priority="59">
      <formula>$C14="10x1+"</formula>
    </cfRule>
  </conditionalFormatting>
  <conditionalFormatting sqref="G14:I14">
    <cfRule type="expression" dxfId="0" priority="60">
      <formula>$C14="3x5+"</formula>
    </cfRule>
  </conditionalFormatting>
  <conditionalFormatting sqref="G14:I14">
    <cfRule type="expression" dxfId="0" priority="61">
      <formula>$C14="4x3+"</formula>
    </cfRule>
  </conditionalFormatting>
  <conditionalFormatting sqref="K14">
    <cfRule type="expression" dxfId="0" priority="62">
      <formula>$C14="5x3+"</formula>
    </cfRule>
  </conditionalFormatting>
  <conditionalFormatting sqref="K14">
    <cfRule type="expression" dxfId="0" priority="63">
      <formula>$C14="5x2+"</formula>
    </cfRule>
  </conditionalFormatting>
  <conditionalFormatting sqref="K14">
    <cfRule type="expression" dxfId="0" priority="64">
      <formula>$C14="10x1+"</formula>
    </cfRule>
  </conditionalFormatting>
  <conditionalFormatting sqref="K14">
    <cfRule type="expression" dxfId="0" priority="65">
      <formula>$C14="6x2+"</formula>
    </cfRule>
  </conditionalFormatting>
  <conditionalFormatting sqref="D14:F15">
    <cfRule type="expression" dxfId="0" priority="66">
      <formula>$C14="5x3+"</formula>
    </cfRule>
  </conditionalFormatting>
  <conditionalFormatting sqref="D14:F15">
    <cfRule type="expression" dxfId="0" priority="67">
      <formula>$C14="5x2+"</formula>
    </cfRule>
  </conditionalFormatting>
  <conditionalFormatting sqref="D14:F15">
    <cfRule type="expression" dxfId="0" priority="68">
      <formula>$C14="10x1+"</formula>
    </cfRule>
  </conditionalFormatting>
  <conditionalFormatting sqref="D14:F15">
    <cfRule type="expression" dxfId="0" priority="69">
      <formula>$C14="6x2+"</formula>
    </cfRule>
  </conditionalFormatting>
  <conditionalFormatting sqref="D14:F15">
    <cfRule type="expression" dxfId="0" priority="70">
      <formula>$C14="5RM"</formula>
    </cfRule>
  </conditionalFormatting>
  <conditionalFormatting sqref="D14:F15">
    <cfRule type="expression" dxfId="0" priority="71">
      <formula>$C14="3x5+"</formula>
    </cfRule>
  </conditionalFormatting>
  <conditionalFormatting sqref="D14:F15">
    <cfRule type="expression" dxfId="0" priority="72">
      <formula>$C14="4x3+"</formula>
    </cfRule>
  </conditionalFormatting>
  <conditionalFormatting sqref="B25">
    <cfRule type="expression" dxfId="0" priority="73">
      <formula>$C25="5x3+"</formula>
    </cfRule>
  </conditionalFormatting>
  <conditionalFormatting sqref="B25">
    <cfRule type="expression" dxfId="0" priority="74">
      <formula>$C25="5x2+"</formula>
    </cfRule>
  </conditionalFormatting>
  <conditionalFormatting sqref="B25">
    <cfRule type="expression" dxfId="0" priority="75">
      <formula>$C25="10x1+"</formula>
    </cfRule>
  </conditionalFormatting>
  <conditionalFormatting sqref="B25">
    <cfRule type="expression" dxfId="0" priority="76">
      <formula>$C25="6x2+"</formula>
    </cfRule>
  </conditionalFormatting>
  <conditionalFormatting sqref="D25:F26">
    <cfRule type="expression" dxfId="0" priority="77">
      <formula>$C25="5x3+"</formula>
    </cfRule>
  </conditionalFormatting>
  <conditionalFormatting sqref="D25:F26">
    <cfRule type="expression" dxfId="0" priority="78">
      <formula>$C25="5x2+"</formula>
    </cfRule>
  </conditionalFormatting>
  <conditionalFormatting sqref="D25:F26">
    <cfRule type="expression" dxfId="0" priority="79">
      <formula>$C25="10x1+"</formula>
    </cfRule>
  </conditionalFormatting>
  <conditionalFormatting sqref="D25:F26">
    <cfRule type="expression" dxfId="0" priority="80">
      <formula>$C25="6x2+"</formula>
    </cfRule>
  </conditionalFormatting>
  <conditionalFormatting sqref="D25:F26">
    <cfRule type="expression" dxfId="0" priority="81">
      <formula>$C25="5RM"</formula>
    </cfRule>
  </conditionalFormatting>
  <conditionalFormatting sqref="D25:F26">
    <cfRule type="expression" dxfId="0" priority="82">
      <formula>$C25="3x5+"</formula>
    </cfRule>
  </conditionalFormatting>
  <conditionalFormatting sqref="D25:F26">
    <cfRule type="expression" dxfId="0" priority="83">
      <formula>$C25="4x3+"</formula>
    </cfRule>
  </conditionalFormatting>
  <conditionalFormatting sqref="B25">
    <cfRule type="expression" dxfId="0" priority="84">
      <formula>$C25="5RM"</formula>
    </cfRule>
  </conditionalFormatting>
  <conditionalFormatting sqref="B25">
    <cfRule type="expression" dxfId="0" priority="85">
      <formula>$C25="3x5+"</formula>
    </cfRule>
  </conditionalFormatting>
  <conditionalFormatting sqref="B25">
    <cfRule type="expression" dxfId="0" priority="86">
      <formula>$C25="4x3+"</formula>
    </cfRule>
  </conditionalFormatting>
  <conditionalFormatting sqref="K25">
    <cfRule type="expression" dxfId="0" priority="87">
      <formula>$C25="5x3+"</formula>
    </cfRule>
  </conditionalFormatting>
  <conditionalFormatting sqref="K25">
    <cfRule type="expression" dxfId="0" priority="88">
      <formula>$C25="5x2+"</formula>
    </cfRule>
  </conditionalFormatting>
  <conditionalFormatting sqref="K25">
    <cfRule type="expression" dxfId="0" priority="89">
      <formula>$C25="10x1+"</formula>
    </cfRule>
  </conditionalFormatting>
  <conditionalFormatting sqref="K25">
    <cfRule type="expression" dxfId="0" priority="90">
      <formula>$C25="6x2+"</formula>
    </cfRule>
  </conditionalFormatting>
  <conditionalFormatting sqref="G25:J25">
    <cfRule type="expression" dxfId="0" priority="91">
      <formula>$C25="5x3+"</formula>
    </cfRule>
  </conditionalFormatting>
  <conditionalFormatting sqref="G25:J25">
    <cfRule type="expression" dxfId="0" priority="92">
      <formula>$C25="5x2+"</formula>
    </cfRule>
  </conditionalFormatting>
  <conditionalFormatting sqref="G25:J25">
    <cfRule type="expression" dxfId="0" priority="93">
      <formula>$C25="10x1+"</formula>
    </cfRule>
  </conditionalFormatting>
  <conditionalFormatting sqref="G25:J25 L25">
    <cfRule type="expression" dxfId="0" priority="94">
      <formula>$C25="6x2+"</formula>
    </cfRule>
  </conditionalFormatting>
  <conditionalFormatting sqref="G26:K26">
    <cfRule type="expression" dxfId="0" priority="95">
      <formula>$C25="10x1+"</formula>
    </cfRule>
  </conditionalFormatting>
  <conditionalFormatting sqref="G25:I25">
    <cfRule type="expression" dxfId="0" priority="96">
      <formula>$C25="3x5+"</formula>
    </cfRule>
  </conditionalFormatting>
  <conditionalFormatting sqref="G25:J25">
    <cfRule type="expression" dxfId="0" priority="97">
      <formula>$C25="4x3+"</formula>
    </cfRule>
  </conditionalFormatting>
  <conditionalFormatting sqref="J3">
    <cfRule type="expression" dxfId="0" priority="98">
      <formula>$C3="5x3+"</formula>
    </cfRule>
  </conditionalFormatting>
  <conditionalFormatting sqref="J3">
    <cfRule type="expression" dxfId="0" priority="99">
      <formula>$C3="5x2+"</formula>
    </cfRule>
  </conditionalFormatting>
  <conditionalFormatting sqref="J3">
    <cfRule type="expression" dxfId="0" priority="100">
      <formula>$C3="10x1+"</formula>
    </cfRule>
  </conditionalFormatting>
  <conditionalFormatting sqref="J3">
    <cfRule type="expression" dxfId="0" priority="101">
      <formula>$C3="6x2+"</formula>
    </cfRule>
  </conditionalFormatting>
  <conditionalFormatting sqref="J4">
    <cfRule type="expression" dxfId="0" priority="102">
      <formula>$C3="10x1+"</formula>
    </cfRule>
  </conditionalFormatting>
  <conditionalFormatting sqref="J3">
    <cfRule type="expression" dxfId="0" priority="103">
      <formula>$C3="4x3+"</formula>
    </cfRule>
  </conditionalFormatting>
  <conditionalFormatting sqref="J14">
    <cfRule type="expression" dxfId="0" priority="104">
      <formula>$C14="5x3+"</formula>
    </cfRule>
  </conditionalFormatting>
  <conditionalFormatting sqref="J14">
    <cfRule type="expression" dxfId="0" priority="105">
      <formula>$C14="5x2+"</formula>
    </cfRule>
  </conditionalFormatting>
  <conditionalFormatting sqref="J14">
    <cfRule type="expression" dxfId="0" priority="106">
      <formula>$C14="10x1+"</formula>
    </cfRule>
  </conditionalFormatting>
  <conditionalFormatting sqref="J14">
    <cfRule type="expression" dxfId="0" priority="107">
      <formula>$C14="6x2+"</formula>
    </cfRule>
  </conditionalFormatting>
  <conditionalFormatting sqref="J15">
    <cfRule type="expression" dxfId="0" priority="108">
      <formula>$C14="10x1+"</formula>
    </cfRule>
  </conditionalFormatting>
  <conditionalFormatting sqref="J14">
    <cfRule type="expression" dxfId="0" priority="109">
      <formula>$C14="4x3+"</formula>
    </cfRule>
  </conditionalFormatting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6'!B3="Retest","Wgt",IF(AND(Z3=0,R3=0),"Retest",IF(Z3+AA3=3,'4D Semana 6'!B3+AC3,IF(Z3+AA3=5,'4D Semana 6'!B3+N3,'4D Semana 6'!B3))))</f>
        <v>Wgt</v>
      </c>
      <c r="C3" s="123" t="str">
        <f>IF(B3="Retest","5RM",IF(AND('4D Semana 6'!B3="Retest",Personalizacion!$K13="Default"),"5x3+",IF(AND('4D Semana 6'!B3="Retest",Personalizacion!$K13="Modified"),"3x5+",IF(SUM('4D Semana 6'!G3:L4)&gt;=X3,'4D Semana 6'!C3,IF('4D Semana 6'!C3="5x3+","6x2+",IF('4D Semana 6'!C3="6x2+","10x1+",IF('4D Semana 6'!C3="10x1+","5RM",IF('4D Semana 6'!C3="3x5+","4x3+",IF('4D Semana 6'!C3="4x3+","5x2+","5RM")))))))))</f>
        <v>10x1+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6'!C3="10x1+",'4D Semana 6'!C3="5x2+"),0,1)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6'!C3="5x3+",'4D Semana 6'!C3="3x5+"),15,IF(OR('4D Semana 6'!C3="6x2+",'4D Semana 6'!C3="4x3+"),12,10))</f>
        <v>12</v>
      </c>
      <c r="Y3" s="4">
        <f>SUMPRODUCT('4D Semana 6'!G3:L3+'4D Semana 6'!G4:L4)</f>
        <v>0</v>
      </c>
      <c r="Z3" s="127">
        <f>IF(Y3&gt;=X3,"1",0)</f>
        <v>0</v>
      </c>
      <c r="AA3" s="4">
        <f>IF(Personalizacion!$K$9="Modified",2,4)</f>
        <v>4</v>
      </c>
      <c r="AB3" s="4">
        <f>IF('4D Semana 6'!C3="5x3+",'4D Semana 6'!K3,IF('4D Semana 6'!C3="3x5+",'4D Semana 6'!I3,0))</f>
        <v>0</v>
      </c>
      <c r="AC3" s="4" t="str">
        <f>IF('4D Semana 6'!C3="5x3+",IF(AND(AB3&gt;=3,AB3&lt;=4),N3,IF(AND(AB3&gt;=5,AB3&lt;=7),O3,P3)),IF(AND(AB3&gt;=5,AB3&lt;=6),N3,IF(AND(AB3&gt;=7,AB3&lt;=8),O3,P3)))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6'!B5="Reset",'4D Semana 6'!B5="Wgt"),"Wgt",IF(SUMPRODUCT('4D Semana 6'!G5:J5)&gt;=X5,SUM('4D Semana 6'!B5+N5),IF(OR('4D Semana 6'!C5="3x6",'4D Semana 6'!C5="4x4"),"Reset",'4D Semana 6'!B5)))</f>
        <v>Wgt</v>
      </c>
      <c r="C5" s="142" t="str">
        <f>IF(AND('4D Semana 6'!B5="Reset",Personalizacion!$K$14="Default"),"3x10",IF(AND('4D Semana 6'!B5="Reset",Personalizacion!$K$14="Modified"),"4x8",IF(SUMPRODUCT('4D Semana 6'!G5:J5)&gt;=X5,'4D Semana 6'!C5,IF('4D Semana 6'!C5="3x10","3x8",IF('4D Semana 6'!C5="3x8","3x6",IF('4D Semana 6'!C5="3x6","Wgt",IF('4D Semana 6'!C5="4x8","4x6",IF('4D Semana 6'!C5="4x6","4x4","Wgt"))))))))</f>
        <v>3x6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6'!C5="3x10",30,IF('4D Semana 6'!C5="4x8",32,IF(OR('4D Semana 6'!C5="3x8",'4D Semana 6'!C5="4x6"),24,IF('4D Semana 6'!C5="3x6",18,16))))</f>
        <v>24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6'!B6="Reset",'4D Semana 6'!B6="Wgt"),"Wgt",IF(SUMPRODUCT('4D Semana 6'!G6:J6)&gt;=X6,SUM('4D Semana 6'!B6+N6),IF(OR('4D Semana 6'!C6="3x6",'4D Semana 6'!C6="4x4"),"Reset",'4D Semana 6'!B6)))</f>
        <v>Wgt</v>
      </c>
      <c r="C6" s="142" t="str">
        <f>IF(AND('4D Semana 6'!B6="Reset",Personalizacion!$K$14="Default"),"3x10",IF(AND('4D Semana 6'!B6="Reset",Personalizacion!$K$14="Modified"),"4x8",IF(SUMPRODUCT('4D Semana 6'!G6:J6)&gt;=X6,'4D Semana 6'!C6,IF('4D Semana 6'!C6="3x10","3x8",IF('4D Semana 6'!C6="3x8","3x6",IF('4D Semana 6'!C6="3x6","Wgt",IF('4D Semana 6'!C6="4x8","4x6",IF('4D Semana 6'!C6="4x6","4x4","Wgt"))))))))</f>
        <v>3x6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6'!C6="3x10",30,IF('4D Semana 6'!C6="4x8",32,IF(OR('4D Semana 6'!C6="3x8",'4D Semana 6'!C6="4x6"),24,IF('4D Semana 6'!C6="3x6",18,16))))</f>
        <v>24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6'!B7="Wgt","Wgt",IF(Personalizacion!$K$16="Default",IF('4D Semana 6'!I7&gt;=25,'4D Semana 6'!B7+N7,'4D Semana 6'!B7),IF('4D Semana 6'!J7&gt;=18,'4D Semana 6'!B7+N7,'4D Semana 6'!B7)))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6'!B8="Wgt","Wgt",IF(Personalizacion!$K$16="Default",IF('4D Semana 6'!I8&gt;=25,'4D Semana 6'!B8+N8,'4D Semana 6'!B8),IF('4D Semana 6'!J8&gt;=18,'4D Semana 6'!B8+N8,'4D Semana 6'!B8)))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6'!B9="Wgt","Wgt",IF(Personalizacion!$K$16="Default",IF('4D Semana 6'!I9&gt;=25,'4D Semana 6'!B9+N9,'4D Semana 6'!B9),IF('4D Semana 6'!J9&gt;=18,'4D Semana 6'!B9+N9,'4D Semana 6'!B9)))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6'!B10="Wgt","Wgt",IF(Personalizacion!$K$16="Default",IF('4D Semana 6'!I10&gt;=25,'4D Semana 6'!B10+N10,'4D Semana 6'!B10),IF('4D Semana 6'!J10&gt;=18,'4D Semana 6'!B10+N10,'4D Semana 6'!B10)))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6'!B14="Retest","Wgt",IF(AND(Z14=0,R14=0),"Retest",IF(Z14+AA14=3,'4D Semana 6'!B14+AC14,IF(Z14+AA14=5,'4D Semana 6'!B14+N14,'4D Semana 6'!B14))))</f>
        <v>Wgt</v>
      </c>
      <c r="C14" s="123" t="str">
        <f>IF(B14="Retest","5RM",IF(AND('4D Semana 6'!B14="Retest",Personalizacion!$K24="Default"),"5x3+",IF(AND('4D Semana 6'!B14="Retest",Personalizacion!$K24="Modified"),"3x5+",IF(SUM('4D Semana 6'!G14:L15)&gt;=X14,'4D Semana 6'!C14,IF('4D Semana 6'!C14="5x3+","6x2+",IF('4D Semana 6'!C14="6x2+","10x1+",IF('4D Semana 6'!C14="10x1+","5RM",IF('4D Semana 6'!C14="3x5+","4x3+",IF('4D Semana 6'!C14="4x3+","5x2+","5RM")))))))))</f>
        <v>10x1+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6'!C14="10x1+",'4D Semana 6'!C14="5x2+"),0,1)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6'!C14="5x3+",'4D Semana 6'!C14="3x5+"),15,IF(OR('4D Semana 6'!C14="6x2+",'4D Semana 6'!C14="4x3+"),12,10))</f>
        <v>12</v>
      </c>
      <c r="Y14" s="4">
        <f>SUMPRODUCT('4D Semana 6'!G14:L14+'4D Semana 6'!G15:L15)</f>
        <v>0</v>
      </c>
      <c r="Z14" s="127">
        <f>IF(Y14&gt;=X14,"1",0)</f>
        <v>0</v>
      </c>
      <c r="AA14" s="4">
        <f>IF(Personalizacion!$K$9="Modified",2,4)</f>
        <v>4</v>
      </c>
      <c r="AB14" s="4">
        <f>IF('4D Semana 6'!C14="5x3+",'4D Semana 6'!K14,IF('4D Semana 6'!C14="3x5+",'4D Semana 6'!I14,0))</f>
        <v>0</v>
      </c>
      <c r="AC14" s="4" t="str">
        <f>IF('4D Semana 6'!C14="5x3+",IF(AND(AB14&gt;=3,AB14&lt;=4),N14,IF(AND(AB14&gt;=5,AB14&lt;=7),O14,P14)),IF(AND(AB14&gt;=5,AB14&lt;=6),N14,IF(AND(AB14&gt;=7,AB14&lt;=8),O14,P14)))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6'!B16="Reset",'4D Semana 6'!B16="Wgt"),"Wgt",IF(SUMPRODUCT('4D Semana 6'!G16:J16)&gt;=X16,SUM('4D Semana 6'!B16+N16),IF(OR('4D Semana 6'!C16="3x6",'4D Semana 6'!C16="4x4"),"Reset",'4D Semana 6'!B16)))</f>
        <v>Wgt</v>
      </c>
      <c r="C16" s="142" t="str">
        <f>IF(AND('4D Semana 6'!B16="Reset",Personalizacion!$K$14="Default"),"3x10",IF(AND('4D Semana 6'!B16="Reset",Personalizacion!$K$14="Modified"),"4x8",IF(SUMPRODUCT('4D Semana 6'!G16:J16)&gt;=X16,'4D Semana 6'!C16,IF('4D Semana 6'!C16="3x10","3x8",IF('4D Semana 6'!C16="3x8","3x6",IF('4D Semana 6'!C16="3x6","Wgt",IF('4D Semana 6'!C16="4x8","4x6",IF('4D Semana 6'!C16="4x6","4x4","Wgt"))))))))</f>
        <v>3x6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5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6'!C16="3x10",30,IF('4D Semana 6'!C16="4x8",32,IF(OR('4D Semana 6'!C16="3x8",'4D Semana 6'!C16="4x6"),24,IF('4D Semana 6'!C16="3x6",18,16))))</f>
        <v>24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6'!B17="Reset",'4D Semana 6'!B17="Wgt"),"Wgt",IF(SUMPRODUCT('4D Semana 6'!G17:J17)&gt;=X17,SUM('4D Semana 6'!B17+N17),IF(OR('4D Semana 6'!C17="3x6",'4D Semana 6'!C17="4x4"),"Reset",'4D Semana 6'!B17)))</f>
        <v>Wgt</v>
      </c>
      <c r="C17" s="142" t="str">
        <f>IF(AND('4D Semana 6'!B17="Reset",Personalizacion!$K$14="Default"),"3x10",IF(AND('4D Semana 6'!B17="Reset",Personalizacion!$K$14="Modified"),"4x8",IF(SUMPRODUCT('4D Semana 6'!G17:J17)&gt;=X17,'4D Semana 6'!C17,IF('4D Semana 6'!C17="3x10","3x8",IF('4D Semana 6'!C17="3x8","3x6",IF('4D Semana 6'!C17="3x6","Wgt",IF('4D Semana 6'!C17="4x8","4x6",IF('4D Semana 6'!C17="4x6","4x4","Wgt"))))))))</f>
        <v>3x6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211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6'!C17="3x10",30,IF('4D Semana 6'!C17="4x8",32,IF(OR('4D Semana 6'!C17="3x8",'4D Semana 6'!C17="4x6"),24,IF('4D Semana 6'!C17="3x6",18,16))))</f>
        <v>24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6'!B18="Wgt","Wgt",IF(Personalizacion!$K$16="Default",IF('4D Semana 6'!I18&gt;=25,'4D Semana 6'!B18+N18,'4D Semana 6'!B18),IF('4D Semana 6'!J18&gt;=18,'4D Semana 6'!B18+N18,'4D Semana 6'!B18)))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4"/>
      <c r="J18" s="135"/>
      <c r="K18" s="155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6'!B19="Wgt","Wgt",IF(Personalizacion!$K$16="Default",IF('4D Semana 6'!I19&gt;=25,'4D Semana 6'!B19+N19,'4D Semana 6'!B19),IF('4D Semana 6'!J19&gt;=18,'4D Semana 6'!B19+N19,'4D Semana 6'!B19)))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4"/>
      <c r="J19" s="135"/>
      <c r="K19" s="156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6'!B20="Wgt","Wgt",IF(Personalizacion!$K$16="Default",IF('4D Semana 6'!I20&gt;=25,'4D Semana 6'!B20+N20,'4D Semana 6'!B20),IF('4D Semana 6'!J20&gt;=18,'4D Semana 6'!B20+N20,'4D Semana 6'!B20)))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4"/>
      <c r="J20" s="135"/>
      <c r="K20" s="156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6'!B21="Wgt","Wgt",IF(Personalizacion!$K$16="Default",IF('4D Semana 6'!I21&gt;=25,'4D Semana 6'!B21+N21,'4D Semana 6'!B21),IF('4D Semana 6'!J21&gt;=18,'4D Semana 6'!B21+N21,'4D Semana 6'!B21)))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4"/>
      <c r="J21" s="135"/>
      <c r="K21" s="163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6'!B25="Retest","Wgt",IF(AND(Z25=0,R25=0),"Retest",IF(Z25+AA25=3,'4D Semana 6'!B25+AC25,IF(Z25+AA25=5,'4D Semana 6'!B25+N25,'4D Semana 6'!B25))))</f>
        <v>Wgt</v>
      </c>
      <c r="C25" s="123" t="str">
        <f>IF(B25="Retest","5RM",IF(AND('4D Semana 6'!B25="Retest",Personalizacion!$K29="Default"),"5x3+",IF(AND('4D Semana 6'!B25="Retest",Personalizacion!$K29="Modified"),"3x5+",IF(SUM('4D Semana 6'!G25:L26)&gt;=X25,'4D Semana 6'!C25,IF('4D Semana 6'!C25="5x3+","6x2+",IF('4D Semana 6'!C25="6x2+","10x1+",IF('4D Semana 6'!C25="10x1+","5RM",IF('4D Semana 6'!C25="3x5+","4x3+",IF('4D Semana 6'!C25="4x3+","5x2+","5RM")))))))))</f>
        <v>10x1+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6'!C25="10x1+",'4D Semana 6'!C25="5x2+"),0,1)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6'!C25="5x3+",'4D Semana 6'!C25="3x5+"),15,IF(OR('4D Semana 6'!C25="6x2+",'4D Semana 6'!C25="4x3+"),12,10))</f>
        <v>12</v>
      </c>
      <c r="Y25" s="4">
        <f>SUMPRODUCT('4D Semana 6'!G25:L25+'4D Semana 6'!G26:L26)</f>
        <v>0</v>
      </c>
      <c r="Z25" s="127">
        <f>IF(Y25&gt;=X25,"1",0)</f>
        <v>0</v>
      </c>
      <c r="AA25" s="4">
        <f>IF(Personalizacion!$K$9="Modified",2,4)</f>
        <v>4</v>
      </c>
      <c r="AB25" s="4">
        <f>IF('4D Semana 6'!C25="5x3+",'4D Semana 6'!K25,IF('4D Semana 6'!C25="3x5+",'4D Semana 6'!I25,0))</f>
        <v>0</v>
      </c>
      <c r="AC25" s="4" t="str">
        <f>IF('4D Semana 6'!C25="5x3+",IF(AND(AB25&gt;=3,AB25&lt;=4),N25,IF(AND(AB25&gt;=5,AB25&lt;=7),O25,P25)),IF(AND(AB25&gt;=5,AB25&lt;=6),N25,IF(AND(AB25&gt;=7,AB25&lt;=8),O25,P25)))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6'!B27="Reset",'4D Semana 6'!B27="Wgt"),"Wgt",IF(SUMPRODUCT('4D Semana 6'!G27:J27)&gt;=X27,SUM('4D Semana 6'!B27+N27),IF(OR('4D Semana 6'!C27="3x6",'4D Semana 6'!C27="4x4"),"Reset",'4D Semana 6'!B27)))</f>
        <v>Wgt</v>
      </c>
      <c r="C27" s="142" t="str">
        <f>IF(AND('4D Semana 6'!B27="Reset",Personalizacion!$K$14="Default"),"3x10",IF(AND('4D Semana 6'!B27="Reset",Personalizacion!$K$14="Modified"),"4x8",IF(SUMPRODUCT('4D Semana 6'!G27:J27)&gt;=X27,'4D Semana 6'!C27,IF('4D Semana 6'!C27="3x10","3x8",IF('4D Semana 6'!C27="3x8","3x6",IF('4D Semana 6'!C27="3x6","Wgt",IF('4D Semana 6'!C27="4x8","4x6",IF('4D Semana 6'!C27="4x6","4x4","Wgt"))))))))</f>
        <v>3x6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6'!C27="3x10",30,IF('4D Semana 6'!C27="4x8",32,IF(OR('4D Semana 6'!C27="3x8",'4D Semana 6'!C27="4x6"),24,IF('4D Semana 6'!C27="3x6",18,16))))</f>
        <v>24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6'!B28="Reset",'4D Semana 6'!B28="Wgt"),"Wgt",IF(SUMPRODUCT('4D Semana 6'!G28:J28)&gt;=X28,SUM('4D Semana 6'!B28+N28),IF(OR('4D Semana 6'!C28="3x6",'4D Semana 6'!C28="4x4"),"Reset",'4D Semana 6'!B28)))</f>
        <v>Wgt</v>
      </c>
      <c r="C28" s="142" t="str">
        <f>IF(AND('4D Semana 6'!B28="Reset",Personalizacion!$K$14="Default"),"3x10",IF(AND('4D Semana 6'!B28="Reset",Personalizacion!$K$14="Modified"),"4x8",IF(SUMPRODUCT('4D Semana 6'!G28:J28)&gt;=X28,'4D Semana 6'!C28,IF('4D Semana 6'!C28="3x10","3x8",IF('4D Semana 6'!C28="3x8","3x6",IF('4D Semana 6'!C28="3x6","Wgt",IF('4D Semana 6'!C28="4x8","4x6",IF('4D Semana 6'!C28="4x6","4x4","Wgt"))))))))</f>
        <v>3x6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6'!C28="3x10",30,IF('4D Semana 6'!C28="4x8",32,IF(OR('4D Semana 6'!C28="3x8",'4D Semana 6'!C28="4x6"),24,IF('4D Semana 6'!C28="3x6",18,16))))</f>
        <v>24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6'!B29="Wgt","Wgt",IF(Personalizacion!$K$16="Default",IF('4D Semana 6'!I29&gt;=25,'4D Semana 6'!B29+N29,'4D Semana 6'!B29),IF('4D Semana 6'!J29&gt;=18,'4D Semana 6'!B29+N29,'4D Semana 6'!B29)))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6'!B30="Wgt","Wgt",IF(Personalizacion!$K$16="Default",IF('4D Semana 6'!I30&gt;=25,'4D Semana 6'!B30+N30,'4D Semana 6'!B30),IF('4D Semana 6'!J30&gt;=18,'4D Semana 6'!B30+N30,'4D Semana 6'!B30)))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6'!B31="Wgt","Wgt",IF(Personalizacion!$K$16="Default",IF('4D Semana 6'!I31&gt;=25,'4D Semana 6'!B31+N31,'4D Semana 6'!B31),IF('4D Semana 6'!J31&gt;=18,'4D Semana 6'!B31+N31,'4D Semana 6'!B31)))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6'!B32="Wgt","Wgt",IF(Personalizacion!$K$16="Default",IF('4D Semana 6'!I32&gt;=25,'4D Semana 6'!B32+N32,'4D Semana 6'!B32),IF('4D Semana 6'!J32&gt;=18,'4D Semana 6'!B32+N32,'4D Semana 6'!B32)))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6'!B36="Retest","Wgt",IF(AND(Z36=0,R36=0),"Retest",IF(Z36+AA36=3,'4D Semana 6'!B36+AC36,IF(Z36+AA36=5,'4D Semana 6'!B36+N36,'4D Semana 6'!B36))))</f>
        <v>Wgt</v>
      </c>
      <c r="C36" s="123" t="str">
        <f>IF(B36="Retest","5RM",IF(AND('4D Semana 6'!B36="Retest",Personalizacion!$K37="Default"),"5x3+",IF(AND('4D Semana 6'!B36="Retest",Personalizacion!$K37="Modified"),"3x5+",IF(SUM('4D Semana 6'!G36:L37)&gt;=X36,'4D Semana 6'!C36,IF('4D Semana 6'!C36="5x3+","6x2+",IF('4D Semana 6'!C36="6x2+","10x1+",IF('4D Semana 6'!C36="10x1+","5RM",IF('4D Semana 6'!C36="3x5+","4x3+",IF('4D Semana 6'!C36="4x3+","5x2+","5RM")))))))))</f>
        <v>10x1+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6'!C36="10x1+",'4D Semana 6'!C36="5x2+"),0,1)</f>
        <v>1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6'!C36="5x3+",'4D Semana 6'!C36="3x5+"),15,IF(OR('4D Semana 6'!C36="6x2+",'4D Semana 6'!C36="4x3+"),12,10))</f>
        <v>12</v>
      </c>
      <c r="Y36" s="4">
        <f>SUMPRODUCT('4D Semana 6'!G36:L36+'4D Semana 6'!G37:L37)</f>
        <v>0</v>
      </c>
      <c r="Z36" s="127">
        <f>IF(Y36&gt;=X36,"1",0)</f>
        <v>0</v>
      </c>
      <c r="AA36" s="4">
        <f>IF(Personalizacion!$K$9="Modified",2,4)</f>
        <v>4</v>
      </c>
      <c r="AB36" s="4">
        <f>IF('4D Semana 6'!C36="5x3+",'4D Semana 6'!K36,IF('4D Semana 6'!C36="3x5+",'4D Semana 6'!I36,0))</f>
        <v>0</v>
      </c>
      <c r="AC36" s="4" t="str">
        <f>IF('4D Semana 6'!C36="5x3+",IF(AND(AB36&gt;=3,AB36&lt;=4),N36,IF(AND(AB36&gt;=5,AB36&lt;=7),O36,P36)),IF(AND(AB36&gt;=5,AB36&lt;=6),N36,IF(AND(AB36&gt;=7,AB36&lt;=8),O36,P36)))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6'!B38="Reset",'4D Semana 6'!B38="Wgt"),"Wgt",IF(SUMPRODUCT('4D Semana 6'!G38:J38)&gt;=X38,SUM('4D Semana 6'!B38+N38),IF(OR('4D Semana 6'!C38="3x6",'4D Semana 6'!C38="4x4"),"Reset",'4D Semana 6'!B38)))</f>
        <v>Wgt</v>
      </c>
      <c r="C38" s="142" t="str">
        <f>IF(AND('4D Semana 6'!B38="Reset",Personalizacion!$K$14="Default"),"3x10",IF(AND('4D Semana 6'!B38="Reset",Personalizacion!$K$14="Modified"),"4x8",IF(SUMPRODUCT('4D Semana 6'!G38:J38)&gt;=X38,'4D Semana 6'!C38,IF('4D Semana 6'!C38="3x10","3x8",IF('4D Semana 6'!C38="3x8","3x6",IF('4D Semana 6'!C38="3x6","Wgt",IF('4D Semana 6'!C38="4x8","4x6",IF('4D Semana 6'!C38="4x6","4x4","Wgt"))))))))</f>
        <v>3x6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6'!C38="3x10",30,IF('4D Semana 6'!C38="4x8",32,IF(OR('4D Semana 6'!C38="3x8",'4D Semana 6'!C38="4x6"),24,IF('4D Semana 6'!C38="3x6",18,16))))</f>
        <v>24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6'!B39="Reset",'4D Semana 6'!B39="Wgt"),"Wgt",IF(SUMPRODUCT('4D Semana 6'!G39:J39)&gt;=X39,SUM('4D Semana 6'!B39+N39),IF(OR('4D Semana 6'!C39="3x6",'4D Semana 6'!C39="4x4"),"Reset",'4D Semana 6'!B39)))</f>
        <v>Wgt</v>
      </c>
      <c r="C39" s="142" t="str">
        <f>IF(AND('4D Semana 6'!B39="Reset",Personalizacion!$K$14="Default"),"3x10",IF(AND('4D Semana 6'!B39="Reset",Personalizacion!$K$14="Modified"),"4x8",IF(SUMPRODUCT('4D Semana 6'!G39:J39)&gt;=X39,'4D Semana 6'!C39,IF('4D Semana 6'!C39="3x10","3x8",IF('4D Semana 6'!C39="3x8","3x6",IF('4D Semana 6'!C39="3x6","Wgt",IF('4D Semana 6'!C39="4x8","4x6",IF('4D Semana 6'!C39="4x6","4x4","Wgt"))))))))</f>
        <v>3x6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6'!C39="3x10",30,IF('4D Semana 6'!C39="4x8",32,IF(OR('4D Semana 6'!C39="3x8",'4D Semana 6'!C39="4x6"),24,IF('4D Semana 6'!C39="3x6",18,16))))</f>
        <v>24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6'!B40="Wgt","Wgt",IF(Personalizacion!$K$16="Default",IF('4D Semana 6'!I40&gt;=25,'4D Semana 6'!B40+N40,'4D Semana 6'!B40),IF('4D Semana 6'!J40&gt;=18,'4D Semana 6'!B40+N40,'4D Semana 6'!B40)))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6'!B41="Wgt","Wgt",IF(Personalizacion!$K$16="Default",IF('4D Semana 6'!I41&gt;=25,'4D Semana 6'!B41+N41,'4D Semana 6'!B41),IF('4D Semana 6'!J41&gt;=18,'4D Semana 6'!B41+N41,'4D Semana 6'!B41)))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6'!B42="Wgt","Wgt",IF(Personalizacion!$K$16="Default",IF('4D Semana 6'!I42&gt;=25,'4D Semana 6'!B42+N42,'4D Semana 6'!B42),IF('4D Semana 6'!J42&gt;=18,'4D Semana 6'!B42+N42,'4D Semana 6'!B42)))</f>
        <v/>
      </c>
      <c r="C42" s="151" t="str">
        <f>IF(Personalizacion!$K$18="Modified","4x12+","3x15+")</f>
        <v>3x15+</v>
      </c>
      <c r="D42" s="152"/>
      <c r="E42" s="152"/>
      <c r="F42" s="152"/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7'!A36="Deadlift",'4D Semana 7'!A36="Bench",'4D Semana 7'!A36="Squat"),('4D Semana 7'!B36*MAX('4D Semana 7'!G36:L37))/30+'4D Semana 7'!B36,0)</f>
        <v>0</v>
      </c>
      <c r="X44" s="4">
        <f>IF(OR('4D Semana 7'!A25="Deadlift",'4D Semana 7'!A25="Bench",'4D Semana 7'!A25="Squat"),('4D Semana 7'!B25*MAX('4D Semana 7'!G25:L26))/30+'4D Semana 7'!B25,0)</f>
        <v>0</v>
      </c>
      <c r="Y44" s="4">
        <f>IF(OR('4D Semana 7'!A14="Deadlift",'4D Semana 7'!A14="Bench",'4D Semana 7'!A14="Squat"),('4D Semana 7'!B14*MAX('4D Semana 7'!G14:L15))/30+'4D Semana 7'!B14,0)</f>
        <v>0</v>
      </c>
      <c r="Z44" s="4">
        <f>IF(OR('4D Semana 7'!A3="Deadlift",'4D Semana 7'!A3="Bench",'4D Semana 7'!A3="Squat"),('4D Semana 7'!B3*MAX('4D Semana 7'!G3:L4))/30+'4D Semana 7'!B3,0)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K3">
    <cfRule type="expression" dxfId="0" priority="48">
      <formula>$C3="5x3+"</formula>
    </cfRule>
  </conditionalFormatting>
  <conditionalFormatting sqref="K3">
    <cfRule type="expression" dxfId="0" priority="49">
      <formula>$C3="5x2+"</formula>
    </cfRule>
  </conditionalFormatting>
  <conditionalFormatting sqref="K3">
    <cfRule type="expression" dxfId="0" priority="50">
      <formula>$C3="10x1+"</formula>
    </cfRule>
  </conditionalFormatting>
  <conditionalFormatting sqref="K3">
    <cfRule type="expression" dxfId="0" priority="51">
      <formula>$C3="6x2+"</formula>
    </cfRule>
  </conditionalFormatting>
  <conditionalFormatting sqref="B3:C3 G3:I3">
    <cfRule type="expression" dxfId="0" priority="52">
      <formula>$C3="5x3+"</formula>
    </cfRule>
  </conditionalFormatting>
  <conditionalFormatting sqref="B3:C3 G3:I3">
    <cfRule type="expression" dxfId="0" priority="53">
      <formula>$C3="5x2+"</formula>
    </cfRule>
  </conditionalFormatting>
  <conditionalFormatting sqref="B3:C3 G3:I3">
    <cfRule type="expression" dxfId="0" priority="54">
      <formula>$C3="10x1+"</formula>
    </cfRule>
  </conditionalFormatting>
  <conditionalFormatting sqref="B3:C3 L3 G3:I3">
    <cfRule type="expression" dxfId="0" priority="55">
      <formula>$C3="6x2+"</formula>
    </cfRule>
  </conditionalFormatting>
  <conditionalFormatting sqref="B3:C3">
    <cfRule type="expression" dxfId="0" priority="56">
      <formula>$C3="5RM"</formula>
    </cfRule>
  </conditionalFormatting>
  <conditionalFormatting sqref="G4:I4 K4">
    <cfRule type="expression" dxfId="0" priority="57">
      <formula>$C3="10x1+"</formula>
    </cfRule>
  </conditionalFormatting>
  <conditionalFormatting sqref="B3:C3 G3:I3">
    <cfRule type="expression" dxfId="0" priority="58">
      <formula>$C3="3x5+"</formula>
    </cfRule>
  </conditionalFormatting>
  <conditionalFormatting sqref="B3:C3 G3:I3">
    <cfRule type="expression" dxfId="0" priority="59">
      <formula>$C3="4x3+"</formula>
    </cfRule>
  </conditionalFormatting>
  <conditionalFormatting sqref="D3:F4">
    <cfRule type="expression" dxfId="0" priority="60">
      <formula>$C3="5x3+"</formula>
    </cfRule>
  </conditionalFormatting>
  <conditionalFormatting sqref="D3:F4">
    <cfRule type="expression" dxfId="0" priority="61">
      <formula>$C3="5x2+"</formula>
    </cfRule>
  </conditionalFormatting>
  <conditionalFormatting sqref="D3:F4">
    <cfRule type="expression" dxfId="0" priority="62">
      <formula>$C3="10x1+"</formula>
    </cfRule>
  </conditionalFormatting>
  <conditionalFormatting sqref="D3:F4">
    <cfRule type="expression" dxfId="0" priority="63">
      <formula>$C3="6x2+"</formula>
    </cfRule>
  </conditionalFormatting>
  <conditionalFormatting sqref="D3:F4">
    <cfRule type="expression" dxfId="0" priority="64">
      <formula>$C3="5RM"</formula>
    </cfRule>
  </conditionalFormatting>
  <conditionalFormatting sqref="D3:F4">
    <cfRule type="expression" dxfId="0" priority="65">
      <formula>$C3="3x5+"</formula>
    </cfRule>
  </conditionalFormatting>
  <conditionalFormatting sqref="D3:F4">
    <cfRule type="expression" dxfId="0" priority="66">
      <formula>$C3="4x3+"</formula>
    </cfRule>
  </conditionalFormatting>
  <conditionalFormatting sqref="D14:F15">
    <cfRule type="expression" dxfId="0" priority="67">
      <formula>$C14="5x3+"</formula>
    </cfRule>
  </conditionalFormatting>
  <conditionalFormatting sqref="D14:F15">
    <cfRule type="expression" dxfId="0" priority="68">
      <formula>$C14="5x2+"</formula>
    </cfRule>
  </conditionalFormatting>
  <conditionalFormatting sqref="D14:F15">
    <cfRule type="expression" dxfId="0" priority="69">
      <formula>$C14="10x1+"</formula>
    </cfRule>
  </conditionalFormatting>
  <conditionalFormatting sqref="D14:F15">
    <cfRule type="expression" dxfId="0" priority="70">
      <formula>$C14="6x2+"</formula>
    </cfRule>
  </conditionalFormatting>
  <conditionalFormatting sqref="D14:F15">
    <cfRule type="expression" dxfId="0" priority="71">
      <formula>$C14="5RM"</formula>
    </cfRule>
  </conditionalFormatting>
  <conditionalFormatting sqref="D14:F15">
    <cfRule type="expression" dxfId="0" priority="72">
      <formula>$C14="3x5+"</formula>
    </cfRule>
  </conditionalFormatting>
  <conditionalFormatting sqref="D14:F15">
    <cfRule type="expression" dxfId="0" priority="73">
      <formula>$C14="4x3+"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8.71"/>
    <col customWidth="1" min="3" max="3" width="5.86"/>
    <col customWidth="1" min="4" max="4" width="7.14"/>
    <col customWidth="1" min="5" max="12" width="5.86"/>
    <col customWidth="1" min="13" max="13" width="7.57"/>
    <col customWidth="1" hidden="1" min="14" max="22" width="8.43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Press militar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Personalizacion!$I$21</f>
        <v>Press militar</v>
      </c>
      <c r="B3" s="123" t="str">
        <f>IF('3D Semana 6'!B25="Retest","Wgt",IF(AND(Z3=0,R3=0),"Retest",IF(Z3+AA3=3,'3D Semana 6'!B25+AC3,IF(Z3+AA3=5,'3D Semana 6'!B25+N3,'3D Semana 6'!B25))))</f>
        <v>Wgt</v>
      </c>
      <c r="C3" s="123" t="str">
        <f>IF(B3="Retest","5RM",IF(AND('3D Semana 6'!B25="Retest",Personalizacion!$K$21="Default"),"5x3+",IF(AND('3D Semana 6'!B25="Retest",Personalizacion!$K$21="Modified"),"3x5+",IF(SUM('3D Semana 6'!G25:L26)&gt;=X3,'3D Semana 6'!C25,IF('3D Semana 6'!C25="5x3+","6x2+",IF('3D Semana 6'!C25="6x2+","10x1+",IF('3D Semana 6'!C25="10x1+","5RM",IF('3D Semana 6'!C25="3x5+","4x3+",IF('3D Semana 6'!C25="4x3+","5x2+","5RM")))))))))</f>
        <v>6x2+</v>
      </c>
      <c r="D3" s="124">
        <f t="shared" ref="D3:F3" si="1">T3</f>
        <v>0</v>
      </c>
      <c r="E3" s="124">
        <f t="shared" si="1"/>
        <v>0</v>
      </c>
      <c r="F3" s="124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Personalizacion!$N$21</f>
        <v>5</v>
      </c>
      <c r="O3" s="4" t="str">
        <f>Personalizacion!$O$21</f>
        <v/>
      </c>
      <c r="P3" s="4" t="str">
        <f>Personalizacion!$P$21</f>
        <v/>
      </c>
      <c r="Q3" s="4"/>
      <c r="R3" s="4">
        <f>IF(OR('3D Semana  7'!C25="10x1+",'3D Semana  7'!C25="5x2+"),0,1)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IF(OR('3D Semana 6'!C25="5x3+",'3D Semana 6'!C25="3x5+"),15,IF(OR('3D Semana 6'!C25="6x2+",'3D Semana 6'!C25="4x3+"),12,10))</f>
        <v>15</v>
      </c>
      <c r="Y3" s="4">
        <f>SUMPRODUCT('3D Semana 6'!G25:L26+'3D Semana 6'!G26:L26)</f>
        <v>0</v>
      </c>
      <c r="Z3" s="127">
        <f>IF(Y3&gt;=X3,"1",0)</f>
        <v>0</v>
      </c>
      <c r="AA3" s="4">
        <f>IF(Personalizacion!$K$9="Modified",2,4)</f>
        <v>4</v>
      </c>
      <c r="AB3" s="4" t="str">
        <f>IF('3D Semana 6'!C25="5x3+",'3D Semana 6'!K25,IF('3D Semana 6'!C25="3x5+",'3D Semana 6'!I25,0))</f>
        <v/>
      </c>
      <c r="AC3" s="4" t="str">
        <f>IF('3D Semana 6'!C25="5x3+",IF(AND(AB3&gt;=3,AB3&lt;=4),N3,IF(AND(AB3&gt;=5,AB3&lt;=7),O3,P3)),IF(AND(AB3&gt;=5,AB3&lt;=6),N3,IF(AND(AB3&gt;=7,AB3&lt;=8),O3,P3)))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0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0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>
        <f t="array" ref="AQ3">IF(OR($B3="Wgt",$B3="Reset",$B3="Retest",$B3=0),0,IF(Personalizacion!$K$6="Lbs",INDEX(#REF!,MATCH($B3,#REF!,0)),INDEX('Kg BarCalc'!N:N,MATCH($B3,'Kg BarCalc'!$A:$A,0))))</f>
        <v>0</v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3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Personalizacion!$I$22</f>
        <v>Peso muerto</v>
      </c>
      <c r="B5" s="142" t="str">
        <f>IF(OR('3D Semana 6'!B27="Reset",'3D Semana 6'!B27="Wgt"),"Wgt",IF(SUMPRODUCT('3D Semana 6'!G27:J27)&gt;=X5,SUM('3D Semana 6'!B27+Personalizacion!$K$16),IF(OR('3D Semana 6'!C27="3x6",'3D Semana 6'!C27="4x4"),"Reset",'3D Semana 6'!B27)))</f>
        <v>Wgt</v>
      </c>
      <c r="C5" s="142" t="str">
        <f>IF(AND(B5="Reset",Personalizacion!$K$22="Default"),"3x10",IF(AND(B5="Reset",Personalizacion!$K$22="Modified"),"4x8",IF(SUMPRODUCT('3D Semana 6'!G27:J27)&gt;=X5,'3D Semana 6'!C27,IF('3D Semana 6'!C27="3x10","3x8",IF('3D Semana 6'!C27="3x8","3x6",IF('3D Semana 6'!C27="3x6","Wgt",IF('3D Semana 6'!C27="4x8","4x6",IF('3D Semana 6'!C27="4x6","4x4","Wgt"))))))))</f>
        <v>3x6</v>
      </c>
      <c r="D5" s="143">
        <f t="shared" ref="D5:F5" si="2">T5</f>
        <v>0</v>
      </c>
      <c r="E5" s="143">
        <f t="shared" si="2"/>
        <v>0</v>
      </c>
      <c r="F5" s="143">
        <f t="shared" si="2"/>
        <v>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Personalizacion!$N$22</f>
        <v>10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IF('3D Semana 6'!C27="3x10",30,IF('3D Semana 6'!C27="4x8",32,IF(OR('3D Semana 6'!C27="3x8",'3D Semana 6'!C27="4x6"),24,IF('3D Semana 6'!C27="3x6",18,16))))</f>
        <v>24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0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0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>
        <f t="array" ref="AQ5">IF(OR($B5="Wgt",$B5="Reset",$B5="Retest",$B5=0),0,IF(Personalizacion!$K$6="Lbs",INDEX(#REF!,MATCH($B5,#REF!,0)),INDEX('Kg BarCalc'!N:N,MATCH($B5,'Kg BarCalc'!$A:$A,0))))</f>
        <v>0</v>
      </c>
      <c r="AR5" s="4"/>
    </row>
    <row r="6">
      <c r="A6" s="141" t="str">
        <f>IF(Personalizacion!$I$23="Opt Tier 2","",Personalizacion!$I$23)</f>
        <v/>
      </c>
      <c r="B6" s="142" t="str">
        <f>IF(OR('3D Semana 6'!B28="Reset",'3D Semana 6'!B28="Wgt"),"Wgt",IF(SUMPRODUCT('3D Semana 6'!G28:J28)&gt;=X6,SUM('3D Semana 6'!B28+Personalizacion!$K$16),IF(OR('3D Semana 6'!C28="3x6",'3D Semana 6'!C28="4x4"),"Reset",'3D Semana 6'!B28)))</f>
        <v>Wgt</v>
      </c>
      <c r="C6" s="142" t="str">
        <f>IF(AND(B6="Reset",Personalizacion!$K$23="Default"),"3x10",IF(AND(B6="Reset",Personalizacion!$K$23="Modified"),"4x8",IF(SUMPRODUCT('3D Semana 6'!G28:J28)&gt;=X6,'3D Semana 6'!C28,IF('3D Semana 6'!C28="3x10","3x8",IF('3D Semana 6'!C28="3x8","3x6",IF('3D Semana 6'!C28="3x6","Wgt",IF('3D Semana 6'!C28="4x8","4x6",IF('3D Semana 6'!C28="4x6","4x4","Wgt"))))))))</f>
        <v>4x4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210"/>
      <c r="L6" s="149"/>
      <c r="M6" s="4"/>
      <c r="N6" s="4" t="str">
        <f>Personalizacion!$N$23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6'!C28="3x10",30,IF('3D Semana 6'!C28="4x8",32,IF(OR('3D Semana 6'!C28="3x8",'3D Semana 6'!C28="4x6"),24,IF('3D Semana 6'!C28="3x6",18,16))))</f>
        <v>24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1" t="str">
        <f>Personalizacion!$I$24</f>
        <v>Remo con mancuernas</v>
      </c>
      <c r="B7" s="151">
        <f>IF('3D Semana 6'!B29="Wgt","Wgt",IF(Personalizacion!$K$16="Default",IF('3D Semana 6'!I29&gt;=25,'3D Semana 6'!B29+Personalizacion!$K$17,'3D Semana 6'!B29),IF('3D Semana 6'!J29&gt;=18,'3D Semana 6'!B29+Personalizacion!$K$17,'3D Semana 6'!B29)))</f>
        <v>20</v>
      </c>
      <c r="C7" s="151" t="str">
        <f>IF(Personalizacion!$K$24="Modified","4x12+","3x15+")</f>
        <v>3x15+</v>
      </c>
      <c r="D7" s="152" t="str">
        <f t="shared" ref="D7:F7" si="5">T7</f>
        <v/>
      </c>
      <c r="E7" s="152" t="str">
        <f t="shared" si="5"/>
        <v/>
      </c>
      <c r="F7" s="152" t="str">
        <f t="shared" si="5"/>
        <v/>
      </c>
      <c r="G7" s="153"/>
      <c r="H7" s="153"/>
      <c r="I7" s="153"/>
      <c r="J7" s="176"/>
      <c r="K7" s="177" t="s">
        <v>65</v>
      </c>
      <c r="L7" s="147"/>
      <c r="M7" s="4"/>
      <c r="N7" s="4">
        <f>Personalizacion!$N$24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IF(Personalizacion!$I$25="Opt Tier 3","",Personalizacion!$I$25)</f>
        <v>Curl martillo</v>
      </c>
      <c r="B8" s="151" t="str">
        <f>IF('3D Semana 6'!B30="Wgt","Wgt",IF(Personalizacion!$K$17="Default",IF('3D Semana 6'!I30&gt;=25,'3D Semana 6'!B30+Personalizacion!$K$17,'3D Semana 6'!B30),IF('3D Semana 6'!J30&gt;=18,'3D Semana 6'!B30+Personalizacion!$K$17,'3D Semana 6'!B30)))</f>
        <v/>
      </c>
      <c r="C8" s="151" t="str">
        <f>IF(Personalizacion!$K$25="Modified","4x12+","3x15+")</f>
        <v>4x12+</v>
      </c>
      <c r="D8" s="152" t="str">
        <f t="shared" ref="D8:F8" si="6">T8</f>
        <v/>
      </c>
      <c r="E8" s="152" t="str">
        <f t="shared" si="6"/>
        <v/>
      </c>
      <c r="F8" s="152" t="str">
        <f t="shared" si="6"/>
        <v/>
      </c>
      <c r="G8" s="153"/>
      <c r="H8" s="153"/>
      <c r="I8" s="153"/>
      <c r="J8" s="176"/>
      <c r="K8" s="178"/>
      <c r="L8" s="157"/>
      <c r="M8" s="4"/>
      <c r="N8" s="4" t="str">
        <f>Personalizacion!$N$25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IF(Personalizacion!$I$26="Opt Tier 3","",Personalizacion!$I$26)</f>
        <v>Face pulls</v>
      </c>
      <c r="B9" s="151" t="str">
        <f>IF('3D Semana 6'!B31="Wgt","Wgt",IF(Personalizacion!$K$18="Default",IF('3D Semana 6'!I31&gt;=25,'3D Semana 6'!B31+Personalizacion!$K$17,'3D Semana 6'!B31),IF('3D Semana 6'!J31&gt;=18,'3D Semana 6'!B31+Personalizacion!$K$17,'3D Semana 6'!B31)))</f>
        <v/>
      </c>
      <c r="C9" s="151" t="str">
        <f>IF(Personalizacion!$K$26="Modified","4x12+","3x15+")</f>
        <v>3x15+</v>
      </c>
      <c r="D9" s="152" t="str">
        <f t="shared" ref="D9:F9" si="7">T9</f>
        <v/>
      </c>
      <c r="E9" s="152" t="str">
        <f t="shared" si="7"/>
        <v/>
      </c>
      <c r="F9" s="152" t="str">
        <f t="shared" si="7"/>
        <v/>
      </c>
      <c r="G9" s="153"/>
      <c r="H9" s="153"/>
      <c r="I9" s="153"/>
      <c r="J9" s="176"/>
      <c r="K9" s="178"/>
      <c r="L9" s="157"/>
      <c r="M9" s="4"/>
      <c r="N9" s="4" t="str">
        <f>Personalizacion!$N$26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IF(Personalizacion!$I$27="Opt Tier 3","",Personalizacion!$I$27)</f>
        <v/>
      </c>
      <c r="B10" s="151" t="str">
        <f>IF('3D Semana 6'!B32="Wgt","Wgt",IF(Personalizacion!$K$19="Default",IF('3D Semana 6'!I32&gt;=25,'3D Semana 6'!B32+Personalizacion!$K$17,'3D Semana 6'!B32),IF('3D Semana 6'!J32&gt;=18,'3D Semana 6'!B32+Personalizacion!$K$17,'3D Semana 6'!B32)))</f>
        <v/>
      </c>
      <c r="C10" s="151" t="str">
        <f>IF(Personalizacion!$K$27="Modified","4x12+","3x15+")</f>
        <v>4x12+</v>
      </c>
      <c r="D10" s="152" t="str">
        <f t="shared" ref="D10:F10" si="8">T10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3"/>
      <c r="J10" s="176"/>
      <c r="K10" s="179"/>
      <c r="L10" s="164"/>
      <c r="M10" s="4"/>
      <c r="N10" s="4" t="str">
        <f>Personalizacion!$N$27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Press de banca</v>
      </c>
      <c r="F12" s="203" t="str">
        <f>IF(I14="","",SUM(B14*(MAX(G14:L15))*0.0333+B14))</f>
        <v/>
      </c>
      <c r="G12" s="166"/>
      <c r="H12" s="166"/>
      <c r="I12" s="166"/>
      <c r="J12" s="166"/>
      <c r="K12" s="166"/>
      <c r="L12" s="1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Personalizacion!$I$29</f>
        <v>Press de banca</v>
      </c>
      <c r="B14" s="123" t="str">
        <f>IF('3D Semana  7'!B3="Retest","Wgt",IF(AND(Z14=0,R14=0),"Retest",IF(Z14+AA14=3,'3D Semana  7'!B3+AC14,IF(Z14+AA14=5,'3D Semana  7'!B3+N14,'3D Semana  7'!B3))))</f>
        <v>Wgt</v>
      </c>
      <c r="C14" s="123" t="str">
        <f>IF(B14="Retest","5RM",IF(AND('3D Semana  7'!B3="Retest",Personalizacion!$K$29="Default"),"5x3+",IF(AND('3D Semana  7'!B3="Retest",Personalizacion!$K$29="Modified"),"3x5+",IF(SUM('3D Semana  7'!G3:L3)&gt;=X14,'3D Semana  7'!C3,IF('3D Semana  7'!C3="5x3+","6x2+",IF('3D Semana  7'!C3="6x2+","10x1+",IF('3D Semana  7'!C3="10x1+","5RM",IF('3D Semana  7'!C3="3x5+","4x3+",IF('3D Semana  7'!C3="4x3+","5x2+","5RM")))))))))</f>
        <v>6x2+</v>
      </c>
      <c r="D14" s="192">
        <f t="shared" ref="D14:F14" si="9">T14</f>
        <v>0</v>
      </c>
      <c r="E14" s="192">
        <f t="shared" si="9"/>
        <v>0</v>
      </c>
      <c r="F14" s="192">
        <f t="shared" si="9"/>
        <v>0</v>
      </c>
      <c r="G14" s="135"/>
      <c r="H14" s="135"/>
      <c r="I14" s="135"/>
      <c r="J14" s="135"/>
      <c r="K14" s="135"/>
      <c r="L14" s="135"/>
      <c r="M14" s="4"/>
      <c r="N14" s="4">
        <f>Personalizacion!$N$29</f>
        <v>5</v>
      </c>
      <c r="O14" s="4" t="str">
        <f>Personalizacion!$O$29</f>
        <v/>
      </c>
      <c r="P14" s="4" t="str">
        <f>Personalizacion!$P$29</f>
        <v/>
      </c>
      <c r="Q14" s="4"/>
      <c r="R14" s="4">
        <f>IF(OR('3D Semana  7'!C3="10x1+",'3D Semana  7'!C3="5x2+"),0,1)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IF(OR('3D Semana  7'!C3="5x3+",'3D Semana  7'!C3="3x5+"),15,IF(OR('3D Semana  7'!C3="6x2+",'3D Semana  7'!C3="4x3+"),12,10))</f>
        <v>15</v>
      </c>
      <c r="Y14" s="4">
        <f>SUMPRODUCT('3D Semana  7'!G3:L4+'3D Semana  7'!G4:L4)</f>
        <v>0</v>
      </c>
      <c r="Z14" s="127">
        <f>IF(Y14&gt;=X14,"1",0)</f>
        <v>0</v>
      </c>
      <c r="AA14" s="4">
        <f>IF(Personalizacion!$K$9="Modified",2,4)</f>
        <v>4</v>
      </c>
      <c r="AB14" s="4" t="str">
        <f>IF('3D Semana  7'!C3="5x3+",'3D Semana  7'!K3,IF('3D Semana  7'!C3="3x5+",'3D Semana  7'!I3,0))</f>
        <v/>
      </c>
      <c r="AC14" s="4" t="str">
        <f>IF('3D Semana  7'!C3="5x3+",IF(AND(AB14&gt;=3,AB14&lt;=4),N14,IF(AND(AB14&gt;=5,AB14&lt;=7),O14,P14)),IF(AND(AB14&gt;=5,AB14&lt;=6),N14,IF(AND(AB14&gt;=7,AB14&lt;=8),O14,P14)))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0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0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>
        <f t="array" ref="AQ14">IF(OR($B14="Wgt",$B14="Reset",$B14="Retest",$B14=0),0,IF(Personalizacion!$K$6="Lbs",INDEX(#REF!,MATCH($B14,#REF!,0)),INDEX('Kg BarCalc'!N:N,MATCH($B14,'Kg BarCalc'!$A:$A,0))))</f>
        <v>0</v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Personalizacion!$I$30</f>
        <v>Sentadilla</v>
      </c>
      <c r="B16" s="142" t="str">
        <f>IF(OR('3D Semana  7'!B5="Reset",'3D Semana  7'!B5="Wgt"),"Wgt",IF(SUMPRODUCT('3D Semana  7'!G5:J5)&gt;=X16,SUM('3D Semana  7'!B5+N16),IF(OR('3D Semana  7'!C5="3x6",'3D Semana  7'!C5="4x4"),"Reset",'3D Semana  7'!B5)))</f>
        <v>Wgt</v>
      </c>
      <c r="C16" s="142" t="str">
        <f>IF(AND(B16="Reset",Personalizacion!$K$30="Default"),"3x10",IF(AND(B16="Reset",Personalizacion!$K$30="Modified"),"4x8",IF(SUMPRODUCT('3D Semana  7'!G5:J5)&gt;=X16,'3D Semana  7'!C5,IF('3D Semana  7'!C5="3x10","3x8",IF('3D Semana  7'!C5="3x8","3x6",IF('3D Semana  7'!C5="3x6","Wgt",IF('3D Semana  7'!C5="4x8","4x6",IF('3D Semana  7'!C5="4x6","4x4","Wgt"))))))))</f>
        <v>3x6</v>
      </c>
      <c r="D16" s="143">
        <f t="shared" ref="D16:F16" si="10">T16</f>
        <v>0</v>
      </c>
      <c r="E16" s="143">
        <f t="shared" si="10"/>
        <v>0</v>
      </c>
      <c r="F16" s="143">
        <f t="shared" si="10"/>
        <v>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Personalizacion!$N$30</f>
        <v>5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IF('3D Semana  7'!C5="3x10",30,IF('3D Semana  7'!C5="4x8",32,IF(OR('3D Semana  7'!C5="3x8",'3D Semana  7'!C5="4x6"),24,IF('3D Semana  7'!C5="3x6",18,16))))</f>
        <v>24</v>
      </c>
      <c r="Y16" s="4"/>
      <c r="Z16" s="4"/>
      <c r="AA16" s="4"/>
      <c r="AB16" s="4"/>
      <c r="AC16" s="4"/>
      <c r="AD16" s="4">
        <f t="shared" ref="AD16:AD21" si="12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0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>
        <f t="array" ref="AQ16">IF(OR($B16="Wgt",$B16="Reset",$B16="Retest",$B16=0),0,IF(Personalizacion!$K$6="Lbs",INDEX(#REF!,MATCH($B16,#REF!,0)),INDEX('Kg BarCalc'!N:N,MATCH($B16,'Kg BarCalc'!$A:$A,0))))</f>
        <v>0</v>
      </c>
      <c r="AR16" s="4"/>
    </row>
    <row r="17">
      <c r="A17" s="141" t="str">
        <f>IF(Personalizacion!$I$31="Opt Tier 2","",Personalizacion!$I$31)</f>
        <v/>
      </c>
      <c r="B17" s="142" t="str">
        <f>IF(OR('3D Semana  7'!B6="Reset",'3D Semana  7'!B6="Wgt"),"Wgt",IF(SUMPRODUCT('3D Semana  7'!G6:J6)&gt;=X17,SUM('3D Semana  7'!B6+N17),IF(OR('3D Semana  7'!C6="3x6",'3D Semana  7'!C6="4x4"),"Reset",'3D Semana  7'!B6)))</f>
        <v>Wgt</v>
      </c>
      <c r="C17" s="142" t="str">
        <f>IF(AND(B17="Reset",Personalizacion!$K$31="Default"),"3x10",IF(AND(B17="Reset",Personalizacion!$K$31="Modified"),"4x8",IF(SUMPRODUCT('3D Semana  7'!G6:J6)&gt;=X17,'3D Semana  7'!C6,IF('3D Semana  7'!C6="3x10","3x8",IF('3D Semana  7'!C6="3x8","3x6",IF('3D Semana  7'!C6="3x6","Wgt",IF('3D Semana  7'!C6="4x8","4x6",IF('3D Semana  7'!C6="4x6","4x4","Wgt"))))))))</f>
        <v>4x4</v>
      </c>
      <c r="D17" s="143">
        <f t="shared" ref="D17:F17" si="11">T17</f>
        <v>0</v>
      </c>
      <c r="E17" s="143">
        <f t="shared" si="11"/>
        <v>0</v>
      </c>
      <c r="F17" s="143">
        <f t="shared" si="11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Personalizacion!$N$31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 7'!C6="3x10",30,IF('3D Semana  7'!C6="4x8",32,IF(OR('3D Semana  7'!C6="3x8",'3D Semana  7'!C6="4x6"),24,IF('3D Semana  7'!C6="3x6",18,16))))</f>
        <v>24</v>
      </c>
      <c r="Y17" s="4"/>
      <c r="Z17" s="4"/>
      <c r="AA17" s="4"/>
      <c r="AB17" s="4"/>
      <c r="AC17" s="4"/>
      <c r="AD17" s="4">
        <f t="shared" si="12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1" t="str">
        <f>Personalizacion!$I$32</f>
        <v>Jalon al pecho</v>
      </c>
      <c r="B18" s="151">
        <f>IF('3D Semana  7'!B7="Wgt","Wgt",IF(Personalizacion!$K$32="Default",IF('3D Semana  7'!I7&gt;=25,'3D Semana  7'!B7+N18,'3D Semana  7'!B7),IF('3D Semana  7'!J7&gt;=18,'3D Semana  7'!B7+N18,'3D Semana  7'!B7)))</f>
        <v>30</v>
      </c>
      <c r="C18" s="151" t="str">
        <f>IF(Personalizacion!$K$32="Modified","4x12+","3x15+")</f>
        <v>3x15+</v>
      </c>
      <c r="D18" s="195"/>
      <c r="E18" s="195"/>
      <c r="F18" s="195"/>
      <c r="G18" s="153"/>
      <c r="H18" s="153"/>
      <c r="I18" s="153"/>
      <c r="J18" s="176"/>
      <c r="K18" s="177" t="s">
        <v>65</v>
      </c>
      <c r="L18" s="147"/>
      <c r="M18" s="4"/>
      <c r="N18" s="4">
        <f>Personalizacion!$N$32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12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IF(Personalizacion!$I$33="Opt Tier 3","",Personalizacion!$I$33)</f>
        <v>Fondos</v>
      </c>
      <c r="B19" s="151" t="str">
        <f>IF('3D Semana  7'!B8="Wgt","Wgt",IF(Personalizacion!$K$33="Default",IF('3D Semana  7'!I8&gt;=25,'3D Semana  7'!B8+N19,'3D Semana  7'!B8),IF('3D Semana  7'!J8&gt;=18,'3D Semana  7'!B8+N19,'3D Semana  7'!B8)))</f>
        <v/>
      </c>
      <c r="C19" s="151" t="str">
        <f>IF(Personalizacion!$K$33="Modified","4x12+","3x15+")</f>
        <v>4x12+</v>
      </c>
      <c r="D19" s="195"/>
      <c r="E19" s="195"/>
      <c r="F19" s="195"/>
      <c r="G19" s="153"/>
      <c r="H19" s="153"/>
      <c r="I19" s="153"/>
      <c r="J19" s="176"/>
      <c r="K19" s="178"/>
      <c r="L19" s="157"/>
      <c r="M19" s="4"/>
      <c r="N19" s="4" t="str">
        <f>Personalizacion!$N$33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12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IF(Personalizacion!$I$34="Opt Tier 3","",Personalizacion!$I$34)</f>
        <v>Dominadas</v>
      </c>
      <c r="B20" s="151" t="str">
        <f>IF('3D Semana  7'!B9="Wgt","Wgt",IF(Personalizacion!$K$34="Default",IF('3D Semana  7'!I9&gt;=25,'3D Semana  7'!B9+N20,'3D Semana  7'!B9),IF('3D Semana  7'!J9&gt;=18,'3D Semana  7'!B9+N20,'3D Semana  7'!B9)))</f>
        <v/>
      </c>
      <c r="C20" s="151" t="str">
        <f>IF(Personalizacion!$K$34="Modified","4x12+","3x15+")</f>
        <v>3x15+</v>
      </c>
      <c r="D20" s="197"/>
      <c r="E20" s="197"/>
      <c r="F20" s="197"/>
      <c r="G20" s="153"/>
      <c r="H20" s="153"/>
      <c r="I20" s="153"/>
      <c r="J20" s="176"/>
      <c r="K20" s="178"/>
      <c r="L20" s="157"/>
      <c r="M20" s="4"/>
      <c r="N20" s="4" t="str">
        <f>Personalizacion!$N$34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12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IF(Personalizacion!$I$35="Opt Tier 3","",Personalizacion!$I$35)</f>
        <v/>
      </c>
      <c r="B21" s="151" t="str">
        <f>IF('3D Semana  7'!B10="Wgt","Wgt",IF(Personalizacion!$K$35="Default",IF('3D Semana  7'!I10&gt;=25,'3D Semana  7'!B10+N21,'3D Semana  7'!B10),IF('3D Semana  7'!J10&gt;=18,'3D Semana  7'!B10+N21,'3D Semana  7'!B10)))</f>
        <v/>
      </c>
      <c r="C21" s="151" t="str">
        <f>IF(Personalizacion!$K$35="Modified","4x12+","3x15+")</f>
        <v>4x12+</v>
      </c>
      <c r="D21" s="195"/>
      <c r="E21" s="195"/>
      <c r="F21" s="195"/>
      <c r="G21" s="153"/>
      <c r="H21" s="153"/>
      <c r="I21" s="153"/>
      <c r="J21" s="176"/>
      <c r="K21" s="179"/>
      <c r="L21" s="164"/>
      <c r="M21" s="4"/>
      <c r="N21" s="4" t="str">
        <f>Personalizacion!$N$35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12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Peso muerto</v>
      </c>
      <c r="F23" s="203" t="str">
        <f>IF(I25="","",SUM(B25*(MAX(G25:L26))*0.0333+B25))</f>
        <v/>
      </c>
      <c r="G23" s="166"/>
      <c r="H23" s="166"/>
      <c r="I23" s="166"/>
      <c r="J23" s="166"/>
      <c r="K23" s="166"/>
      <c r="L23" s="16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Personalizacion!$I$37</f>
        <v>Peso muerto</v>
      </c>
      <c r="B25" s="123" t="str">
        <f>IF('3D Semana  7'!B14="Retest","Wgt",IF(AND(Z25=0,R25=0),"Retest",IF(Z25+AA25=3,'3D Semana  7'!B14+AC25,IF(Z25+AA25=5,'3D Semana  7'!B14+N25,'3D Semana  7'!B14))))</f>
        <v>Wgt</v>
      </c>
      <c r="C25" s="123" t="str">
        <f>IF(B25="Retest","5RM",IF(AND('3D Semana  7'!B14="Retest",Personalizacion!$K$37="Default"),"5x3+",IF(AND('3D Semana  7'!B14="Retest",Personalizacion!$K$37="Modified"),"3x5+",IF(SUM('3D Semana  7'!G14:L15)&gt;=X25,'3D Semana  7'!C14,IF('3D Semana  7'!C14="5x3+","6x2+",IF('3D Semana  7'!C14="6x2+","10x1+",IF('3D Semana  7'!C14="10x1+","5RM",IF('3D Semana  7'!C14="3x5+","4x3+",IF('3D Semana  7'!C14="4x3+","5x2+","5RM")))))))))</f>
        <v>6x2+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35"/>
      <c r="H25" s="135"/>
      <c r="I25" s="135"/>
      <c r="J25" s="135"/>
      <c r="K25" s="135"/>
      <c r="L25" s="135"/>
      <c r="M25" s="4"/>
      <c r="N25" s="4">
        <f>Personalizacion!$N$37</f>
        <v>10</v>
      </c>
      <c r="O25" s="4" t="str">
        <f>Personalizacion!$O$13</f>
        <v/>
      </c>
      <c r="P25" s="4" t="str">
        <f>Personalizacion!$P$13</f>
        <v/>
      </c>
      <c r="Q25" s="4"/>
      <c r="R25" s="4">
        <f>IF(OR('3D Semana  7'!C14="10x1+",'3D Semana  7'!C14="5x2+"),0,1)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IF(OR('3D Semana  7'!C14="5x3+",'3D Semana  7'!C14="3x5+"),15,IF(OR('3D Semana  7'!C14="6x2+",'3D Semana  7'!C14="4x3+"),12,10))</f>
        <v>15</v>
      </c>
      <c r="Y25" s="4">
        <f>SUMPRODUCT('3D Semana  7'!G14:L15+'3D Semana  7'!G15:L15)</f>
        <v>0</v>
      </c>
      <c r="Z25" s="127">
        <f>IF(Y25&gt;=X25,"1",0)</f>
        <v>0</v>
      </c>
      <c r="AA25" s="4">
        <f>IF(Personalizacion!$K$9="Modified",2,4)</f>
        <v>4</v>
      </c>
      <c r="AB25" s="4" t="str">
        <f>IF('3D Semana  7'!C14="5x3+",'3D Semana  7'!K14,IF('3D Semana  7'!C14="3x5+",'3D Semana  7'!I14,0))</f>
        <v/>
      </c>
      <c r="AC25" s="4" t="str">
        <f>IF('3D Semana  7'!C14="5x3+",IF(AND(AB25&gt;=3,AB25&lt;=4),N25,IF(AND(AB25&gt;=5,AB25&lt;=7),O25,P25)),IF(AND(AB25&gt;=5,AB25&lt;=6),N25,IF(AND(AB25&gt;=7,AB25&lt;=8),O25,P25)))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0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0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>
        <f t="array" ref="AQ25">IF(OR($B25="Wgt",$B25="Reset",$B25="Retest",$B25=0),0,IF(Personalizacion!$K$6="Lbs",INDEX(#REF!,MATCH($B25,#REF!,0)),INDEX('Kg BarCalc'!N:N,MATCH($B25,'Kg BarCalc'!$A:$A,0))))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Personalizacion!$I$38</f>
        <v>Press militar</v>
      </c>
      <c r="B27" s="142" t="str">
        <f>IF(OR('3D Semana  7'!B16="Reset",'3D Semana  7'!B16="Wgt"),"Wgt",IF(SUMPRODUCT('3D Semana  7'!G16:J16)&gt;=X27,SUM('3D Semana  7'!B16+N27),IF(OR('3D Semana  7'!C16="3x6",'3D Semana  7'!C16="4x4"),"Reset",'3D Semana  7'!B16)))</f>
        <v>Wgt</v>
      </c>
      <c r="C27" s="142" t="str">
        <f>IF(AND(B27="Reset",Personalizacion!$K$38="Default"),"3x10",IF(AND(B27="Reset",Personalizacion!$K$38="Modified"),"4x8",IF(SUMPRODUCT('3D Semana  7'!G16:J16)&gt;=X27,'3D Semana  7'!C16,IF('3D Semana  7'!C16="3x10","3x8",IF('3D Semana  7'!C16="3x8","3x6",IF('3D Semana  7'!C16="3x6","Wgt",IF('3D Semana  7'!C16="4x8","4x6",IF('3D Semana  7'!C16="4x6","4x4","Wgt"))))))))</f>
        <v>3x6</v>
      </c>
      <c r="D27" s="143">
        <f t="shared" ref="D27:F27" si="14">T27</f>
        <v>0</v>
      </c>
      <c r="E27" s="143">
        <f t="shared" si="14"/>
        <v>0</v>
      </c>
      <c r="F27" s="143">
        <f t="shared" si="14"/>
        <v>0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Personalizacion!$N$38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IF('3D Semana  7'!C16="3x10",30,IF('3D Semana  7'!C16="4x8",32,IF(OR('3D Semana  7'!C16="3x8",'3D Semana  7'!C16="4x6"),24,IF('3D Semana  7'!C16="3x6",18,16))))</f>
        <v>24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0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>
        <f t="array" ref="AQ27">IF(OR($B27="Wgt",$B27="Reset",$B27="Retest",$B27=0),0,IF(Personalizacion!$K$6="Lbs",INDEX(#REF!,MATCH($B27,#REF!,0)),INDEX('Kg BarCalc'!N:N,MATCH($B27,'Kg BarCalc'!$A:$A,0))))</f>
        <v>0</v>
      </c>
      <c r="AR27" s="4"/>
    </row>
    <row r="28" ht="15.75" customHeight="1">
      <c r="A28" s="141" t="str">
        <f>IF(Personalizacion!$I$39="Opt Tier 2","",Personalizacion!$I$39)</f>
        <v/>
      </c>
      <c r="B28" s="142" t="str">
        <f>IF(OR('3D Semana  7'!B17="Reset",'3D Semana  7'!B17="Wgt"),"Wgt",IF(SUMPRODUCT('3D Semana  7'!G17:J17)&gt;=X28,SUM('3D Semana  7'!B17+N28),IF(OR('3D Semana  7'!C17="3x6",'3D Semana  7'!C17="4x4"),"Reset",'3D Semana  7'!B17)))</f>
        <v>Wgt</v>
      </c>
      <c r="C28" s="142" t="str">
        <f>IF(AND(B28="Reset",Personalizacion!$K$39="Default"),"3x10",IF(AND(B28="Reset",Personalizacion!$K$39="Modified"),"4x8",IF(SUMPRODUCT('3D Semana  7'!G17:J17)&gt;=X28,'3D Semana  7'!C17,IF('3D Semana  7'!C17="3x10","3x8",IF('3D Semana  7'!C17="3x8","3x6",IF('3D Semana  7'!C17="3x6","Wgt",IF('3D Semana  7'!C17="4x8","4x6",IF('3D Semana  7'!C17="4x6","4x4","Wgt"))))))))</f>
        <v>4x4</v>
      </c>
      <c r="D28" s="143">
        <f t="shared" ref="D28:F28" si="15">T28</f>
        <v>0</v>
      </c>
      <c r="E28" s="143">
        <f t="shared" si="15"/>
        <v>0</v>
      </c>
      <c r="F28" s="143">
        <f t="shared" si="15"/>
        <v>0</v>
      </c>
      <c r="G28" s="144"/>
      <c r="H28" s="144"/>
      <c r="I28" s="144"/>
      <c r="J28" s="135"/>
      <c r="K28" s="179"/>
      <c r="L28" s="164"/>
      <c r="M28" s="4"/>
      <c r="N28" s="4" t="str">
        <f>Personalizacion!$N$39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 7'!C17="3x10",30,IF('3D Semana  7'!C17="4x8",32,IF(OR('3D Semana  7'!C17="3x8",'3D Semana  7'!C17="4x6"),24,IF('3D Semana  7'!C17="3x6",18,16))))</f>
        <v>24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0" t="str">
        <f>Personalizacion!$I$40</f>
        <v>Remo con mancuernas</v>
      </c>
      <c r="B29" s="151">
        <f>IF('3D Semana  7'!B18="Wgt","Wgt",IF(Personalizacion!$K$40="Default",IF('3D Semana  7'!I18&gt;=25,'3D Semana  7'!B18+N29,'3D Semana  7'!B18),IF('3D Semana  7'!J18&gt;=18,'3D Semana  7'!B18+N29,'3D Semana  7'!B18)))</f>
        <v>20</v>
      </c>
      <c r="C29" s="151" t="str">
        <f>IF(Personalizacion!$K$40="Modified","4x12+","3x15+")</f>
        <v>3x15+</v>
      </c>
      <c r="D29" s="195"/>
      <c r="E29" s="195"/>
      <c r="F29" s="195"/>
      <c r="G29" s="153"/>
      <c r="H29" s="153"/>
      <c r="I29" s="153"/>
      <c r="J29" s="176"/>
      <c r="K29" s="177" t="s">
        <v>65</v>
      </c>
      <c r="L29" s="147"/>
      <c r="M29" s="4"/>
      <c r="N29" s="4">
        <f>Personalizacion!$N$40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IF(Personalizacion!$I$41="Opt Tier 3","",Personalizacion!$I$41)</f>
        <v>Curl de biceps barra Z</v>
      </c>
      <c r="B30" s="151" t="str">
        <f>IF('3D Semana  7'!B19="Wgt","Wgt",IF(Personalizacion!$K$41="Default",IF('3D Semana  7'!I19&gt;=25,'3D Semana  7'!B19+N30,'3D Semana  7'!B19),IF('3D Semana  7'!J19&gt;=18,'3D Semana  7'!B19+N30,'3D Semana  7'!B19)))</f>
        <v/>
      </c>
      <c r="C30" s="151" t="str">
        <f>IF(Personalizacion!$K$41="Modified","4x12+","3x15+")</f>
        <v>4x12+</v>
      </c>
      <c r="D30" s="195"/>
      <c r="E30" s="195"/>
      <c r="F30" s="195"/>
      <c r="G30" s="153"/>
      <c r="H30" s="153"/>
      <c r="I30" s="153"/>
      <c r="J30" s="176"/>
      <c r="K30" s="178"/>
      <c r="L30" s="157"/>
      <c r="M30" s="4"/>
      <c r="N30" s="4" t="str">
        <f>Personalizacion!$N$41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IF(Personalizacion!$I$42="Opt Tier 3","",Personalizacion!$I$42)</f>
        <v>Elevaciones laterales</v>
      </c>
      <c r="B31" s="151" t="str">
        <f>IF('3D Semana  7'!B20="Wgt","Wgt",IF(Personalizacion!$K$42="Default",IF('3D Semana  7'!I20&gt;=25,'3D Semana  7'!B20+N31,'3D Semana  7'!B20),IF('3D Semana  7'!J20&gt;=18,'3D Semana  7'!B20+N31,'3D Semana  7'!B20)))</f>
        <v/>
      </c>
      <c r="C31" s="151" t="str">
        <f>IF(Personalizacion!$K$42="Modified","4x12+","3x15+")</f>
        <v>3x15+</v>
      </c>
      <c r="D31" s="197"/>
      <c r="E31" s="197"/>
      <c r="F31" s="197"/>
      <c r="G31" s="153"/>
      <c r="H31" s="153"/>
      <c r="I31" s="153"/>
      <c r="J31" s="176"/>
      <c r="K31" s="178"/>
      <c r="L31" s="157"/>
      <c r="M31" s="4"/>
      <c r="N31" s="4" t="str">
        <f>Personalizacion!$N$42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IF(Personalizacion!$I$43="Opt Tier 3","",Personalizacion!$I$35)</f>
        <v/>
      </c>
      <c r="B32" s="151" t="str">
        <f>IF('3D Semana 3'!B21="Wgt","Wgt",IF(Personalizacion!$K$42="Default",IF('3D Semana 3'!I21&gt;=25,'3D Semana 3'!B21+N32,'3D Semana 3'!B21),IF('3D Semana 3'!J21&gt;=18,'3D Semana 3'!B21+N32,'3D Semana 3'!B21)))</f>
        <v/>
      </c>
      <c r="C32" s="151" t="str">
        <f>IF(Personalizacion!$K$43="Modified","4x12+","3x15+")</f>
        <v>4x12+</v>
      </c>
      <c r="D32" s="152"/>
      <c r="E32" s="152"/>
      <c r="F32" s="152"/>
      <c r="G32" s="153"/>
      <c r="H32" s="153"/>
      <c r="I32" s="153"/>
      <c r="J32" s="176"/>
      <c r="K32" s="179"/>
      <c r="L32" s="164"/>
      <c r="M32" s="4"/>
      <c r="N32" s="167"/>
      <c r="O32" s="4"/>
      <c r="P32" s="4"/>
      <c r="Q32" s="4"/>
      <c r="R32" s="127"/>
      <c r="S32" s="183">
        <f>(Q33)*500/((-216.0475144)+(16.2606339*R33)+(-0.002388645*R429*R429)+(-0.00113732*(R33*R33*R33)+(0.00000701863*(R33*R33*R33*R33)+(-0.00000001291*(R33*R33*R33*R33*R33)))))</f>
        <v>0</v>
      </c>
      <c r="T32" s="183">
        <f>(Q33)*(500/((594.31747775582)+(-27.23842536447*R33)+(0.82112226871*(R33*R33))+(-0.00930733913*(R33*R33*R33)+(0.00004731582*(R33*R33*R33*R33)+(-0.00000009054*(R33*R33*R33*R33*R33))))))</f>
        <v>0</v>
      </c>
      <c r="U32" s="4">
        <f>(P33)*500/((-216.0475144)+(16.2606339*B33)+(-0.002388645*B33*B33)+(-0.00113732*(B33*B33*B33)+(0.00000701863*(B33*B33*B33*B33)+(-0.00000001291*(B33*B33*B33*B33*B33)))))</f>
        <v>0</v>
      </c>
      <c r="V32" s="4">
        <f>(P33)*(500/((594.31747775582)+(-27.23842536447*B33)+(0.82112226871*(B33*B33))+(-0.00930733913*(B33*B33*B33)+(0.00004731582*(B33*B33*B33*B33)+(-0.00000009054*(B33*B33*B33*B33*B33))))))</f>
        <v>0</v>
      </c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32.25" customHeight="1">
      <c r="A33" s="184" t="s">
        <v>67</v>
      </c>
      <c r="B33" s="185"/>
      <c r="C33" s="198" t="s">
        <v>78</v>
      </c>
      <c r="D33" s="105"/>
      <c r="E33" s="187" t="str">
        <f>IF(B33="","",IF(AND(Personalizacion!$K$4="XY",Personalizacion!$K$6="Lbs"),S34,IF(AND(Personalizacion!$K$4="XX",Personalizacion!$K$6="Lbs"),T34,IF(AND(Personalizacion!$K$4="XY",Personalizacion!$K$6="Kg"),U34,V34))))</f>
        <v/>
      </c>
      <c r="F33" s="188"/>
      <c r="G33" s="186" t="s">
        <v>79</v>
      </c>
      <c r="H33" s="188"/>
      <c r="I33" s="190" t="str">
        <f>IF(B33="","",IF(AND(Personalizacion!$K$4="XY",Personalizacion!$K$6="Lbs"),S32,IF(AND(Personalizacion!$K$4="XX",Personalizacion!$K$6="Lbs"),T32,IF(AND(Personalizacion!$K$4="XY",Personalizacion!$K$6="Kg"),U32,V32))))</f>
        <v/>
      </c>
      <c r="J33" s="188"/>
      <c r="K33" s="187" t="str">
        <f>IF(B33="","",IF(AND(Personalizacion!$K$4="XY",Personalizacion!$K$6="Lbs"),S33,IF(AND(Personalizacion!$K$4="XX",Personalizacion!$K$6="Lbs"),T33,IF(AND(Personalizacion!$K$4="XY",Personalizacion!$K$6="Kg"),U33,V33))))</f>
        <v/>
      </c>
      <c r="L33" s="188"/>
      <c r="M33" s="4"/>
      <c r="N33" s="167"/>
      <c r="O33" s="4"/>
      <c r="P33" s="4">
        <f>SUM(W33:Z33)</f>
        <v>0</v>
      </c>
      <c r="Q33" s="4">
        <f>P33/2.2</f>
        <v>0</v>
      </c>
      <c r="R33" s="4">
        <f>B33/2.2</f>
        <v>0</v>
      </c>
      <c r="S33" s="183">
        <f>(Q33)*500/(-0.0000000078*R33^5+0.0000041543*R33^4-0.0006430507*R33^3-0.0126966343*R33^2+11.9982753419*R33-82.5815609216)</f>
        <v>0</v>
      </c>
      <c r="T33" s="183">
        <f>(Q33)*(500/((594.31747775582)+(-27.23842536447*R33)+(0.82112226871*(R33*R33))+(-0.00930733913*(R33*R33*R33)+(0.00004731582*(R33*R33*R33*R33)+(-0.00000009054*(R33*R33*R33*R33*R33))))))</f>
        <v>0</v>
      </c>
      <c r="U33" s="4">
        <f>(P33)*500/(-0.0000000071*B33^5+0.0000015978*B33^4+0.0003282035*B33^3-0.1389344062*B33^2+16.2595764612*B33-182.5406521018)</f>
        <v>0</v>
      </c>
      <c r="V33" s="4">
        <f>(P33)*500/(-0.0000000071*B33^5+0.0000015978*B33^4+0.0003282035*B33^3-0.1389344062*B33^2+16.2595764612*B33-182.5406521018)</f>
        <v>0</v>
      </c>
      <c r="W33" s="4">
        <f>IF(OR('3D Semana  7'!A25="Deadlift",'3D Semana  7'!A25="Bench",'3D Semana  7'!A25="Squat"),('3D Semana  7'!B25*MAX('3D Semana  7'!G25:L26))/30+'3D Semana  7'!B25,0)</f>
        <v>0</v>
      </c>
      <c r="X33" s="4">
        <f>IF(OR('3D Semana 8'!A3="Deadlift",'3D Semana 8'!A3="Bench",'3D Semana 8'!A3="Squat"),('3D Semana 8'!B3*MAX('3D Semana 8'!G3:L4))/30+'3D Semana 8'!B3,0)</f>
        <v>0</v>
      </c>
      <c r="Y33" s="4">
        <f>IF(OR('3D Semana 8'!A14="Deadlift",'3D Semana 8'!A14="Bench",'3D Semana 8'!A14="Squat"),('3D Semana 8'!B14*MAX('3D Semana 8'!G14:L15))/30+'3D Semana 8'!B14,0)</f>
        <v>0</v>
      </c>
      <c r="Z33" s="4">
        <f>IF(OR('3D Semana 8'!A25="Deadlift",'3D Semana 8'!A25="Bench",'3D Semana 8'!A25="Squat"),('3D Semana 8'!B25*MAX('3D Semana 8'!G25:L26))/30+'3D Semana 8'!B25,0)</f>
        <v>0</v>
      </c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 t="s">
        <v>70</v>
      </c>
      <c r="Q34" s="4" t="s">
        <v>70</v>
      </c>
      <c r="R34" s="4" t="s">
        <v>62</v>
      </c>
      <c r="S34" s="4" t="str">
        <f>IF(B33="","",500+100*(Q33-(310.67*LN(R33)-857.785))/(53.216*LN(R33)-147.0835))</f>
        <v/>
      </c>
      <c r="T34" s="4" t="str">
        <f>IF(B33="","",500+100*(Q33-(125.1435*LN(R33)-228.03))/(34.5246*LN(R33)-86.8301))</f>
        <v/>
      </c>
      <c r="U34" s="4" t="str">
        <f>IF(B33="","",500+100*(P33-(310.67*LN(B33)-857.785))/(53.216*LN(B33)-147.0835))</f>
        <v/>
      </c>
      <c r="V34" s="4" t="str">
        <f>IF(B33="","",500+100*(P33-(125.1435*LN(B33)-228.03))/(34.5246*LN(B33)-86.8301))</f>
        <v/>
      </c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 t="s">
        <v>71</v>
      </c>
      <c r="Q35" s="4" t="s">
        <v>8</v>
      </c>
      <c r="R35" s="4" t="s">
        <v>8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E12:AQ12"/>
    <mergeCell ref="AE23:AQ23"/>
    <mergeCell ref="K18:L21"/>
    <mergeCell ref="K27:L28"/>
    <mergeCell ref="K29:L32"/>
    <mergeCell ref="C33:D33"/>
    <mergeCell ref="E33:F33"/>
    <mergeCell ref="G33:H33"/>
    <mergeCell ref="I33:J33"/>
    <mergeCell ref="K33:L33"/>
    <mergeCell ref="AE1:AQ1"/>
    <mergeCell ref="D2:F2"/>
    <mergeCell ref="K5:L6"/>
    <mergeCell ref="K7:L10"/>
    <mergeCell ref="D13:F13"/>
    <mergeCell ref="K16:L17"/>
    <mergeCell ref="D24:F24"/>
  </mergeCells>
  <conditionalFormatting sqref="G14:I14">
    <cfRule type="expression" dxfId="0" priority="1">
      <formula>$C14="5x3+"</formula>
    </cfRule>
  </conditionalFormatting>
  <conditionalFormatting sqref="G14:I14">
    <cfRule type="expression" dxfId="0" priority="2">
      <formula>$C14="5x2+"</formula>
    </cfRule>
  </conditionalFormatting>
  <conditionalFormatting sqref="G14:I14">
    <cfRule type="expression" dxfId="0" priority="3">
      <formula>$C14="10x1+"</formula>
    </cfRule>
  </conditionalFormatting>
  <conditionalFormatting sqref="L14 G14:I14">
    <cfRule type="expression" dxfId="0" priority="4">
      <formula>$C14="6x2+"</formula>
    </cfRule>
  </conditionalFormatting>
  <conditionalFormatting sqref="A3">
    <cfRule type="expression" dxfId="0" priority="5">
      <formula>$C3="5x3+"</formula>
    </cfRule>
  </conditionalFormatting>
  <conditionalFormatting sqref="A3">
    <cfRule type="expression" dxfId="0" priority="6">
      <formula>$C3="5x2+"</formula>
    </cfRule>
  </conditionalFormatting>
  <conditionalFormatting sqref="A3">
    <cfRule type="expression" dxfId="0" priority="7">
      <formula>$C3="10x1+"</formula>
    </cfRule>
  </conditionalFormatting>
  <conditionalFormatting sqref="A3">
    <cfRule type="expression" dxfId="0" priority="8">
      <formula>$C3="6x2+"</formula>
    </cfRule>
  </conditionalFormatting>
  <conditionalFormatting sqref="A3">
    <cfRule type="expression" dxfId="0" priority="9">
      <formula>$C3="5RM"</formula>
    </cfRule>
  </conditionalFormatting>
  <conditionalFormatting sqref="A3">
    <cfRule type="expression" dxfId="0" priority="10">
      <formula>$C3="3x5+"</formula>
    </cfRule>
  </conditionalFormatting>
  <conditionalFormatting sqref="A3">
    <cfRule type="expression" dxfId="0" priority="11">
      <formula>$C3="4x3+"</formula>
    </cfRule>
  </conditionalFormatting>
  <conditionalFormatting sqref="A14">
    <cfRule type="expression" dxfId="0" priority="12">
      <formula>$C14="5x3+"</formula>
    </cfRule>
  </conditionalFormatting>
  <conditionalFormatting sqref="A14">
    <cfRule type="expression" dxfId="0" priority="13">
      <formula>$C14="5x2+"</formula>
    </cfRule>
  </conditionalFormatting>
  <conditionalFormatting sqref="A14">
    <cfRule type="expression" dxfId="0" priority="14">
      <formula>$C14="10x1+"</formula>
    </cfRule>
  </conditionalFormatting>
  <conditionalFormatting sqref="A14">
    <cfRule type="expression" dxfId="0" priority="15">
      <formula>$C14="6x2+"</formula>
    </cfRule>
  </conditionalFormatting>
  <conditionalFormatting sqref="A14">
    <cfRule type="expression" dxfId="0" priority="16">
      <formula>$C14="5RM"</formula>
    </cfRule>
  </conditionalFormatting>
  <conditionalFormatting sqref="A14">
    <cfRule type="expression" dxfId="0" priority="17">
      <formula>$C14="3x5+"</formula>
    </cfRule>
  </conditionalFormatting>
  <conditionalFormatting sqref="A14">
    <cfRule type="expression" dxfId="0" priority="18">
      <formula>$C14="4x3+"</formula>
    </cfRule>
  </conditionalFormatting>
  <conditionalFormatting sqref="A25">
    <cfRule type="expression" dxfId="0" priority="19">
      <formula>$C25="5x3+"</formula>
    </cfRule>
  </conditionalFormatting>
  <conditionalFormatting sqref="A25">
    <cfRule type="expression" dxfId="0" priority="20">
      <formula>$C25="5x2+"</formula>
    </cfRule>
  </conditionalFormatting>
  <conditionalFormatting sqref="A25">
    <cfRule type="expression" dxfId="0" priority="21">
      <formula>$C25="10x1+"</formula>
    </cfRule>
  </conditionalFormatting>
  <conditionalFormatting sqref="A25">
    <cfRule type="expression" dxfId="0" priority="22">
      <formula>$C25="6x2+"</formula>
    </cfRule>
  </conditionalFormatting>
  <conditionalFormatting sqref="A25">
    <cfRule type="expression" dxfId="0" priority="23">
      <formula>$C25="5RM"</formula>
    </cfRule>
  </conditionalFormatting>
  <conditionalFormatting sqref="A25">
    <cfRule type="expression" dxfId="0" priority="24">
      <formula>$C25="3x5+"</formula>
    </cfRule>
  </conditionalFormatting>
  <conditionalFormatting sqref="A25">
    <cfRule type="expression" dxfId="0" priority="25">
      <formula>$C25="4x3+"</formula>
    </cfRule>
  </conditionalFormatting>
  <conditionalFormatting sqref="D3:I3">
    <cfRule type="expression" dxfId="0" priority="26">
      <formula>$C3="3x5+"</formula>
    </cfRule>
  </conditionalFormatting>
  <conditionalFormatting sqref="D3:I3">
    <cfRule type="expression" dxfId="0" priority="27">
      <formula>$C3="4x3+"</formula>
    </cfRule>
  </conditionalFormatting>
  <conditionalFormatting sqref="K3">
    <cfRule type="expression" dxfId="0" priority="28">
      <formula>$C3="5x3+"</formula>
    </cfRule>
  </conditionalFormatting>
  <conditionalFormatting sqref="K3">
    <cfRule type="expression" dxfId="0" priority="29">
      <formula>$C3="5x2+"</formula>
    </cfRule>
  </conditionalFormatting>
  <conditionalFormatting sqref="K3">
    <cfRule type="expression" dxfId="0" priority="30">
      <formula>$C3="10x1+"</formula>
    </cfRule>
  </conditionalFormatting>
  <conditionalFormatting sqref="K3">
    <cfRule type="expression" dxfId="0" priority="31">
      <formula>$C3="6x2+"</formula>
    </cfRule>
  </conditionalFormatting>
  <conditionalFormatting sqref="D3:I3">
    <cfRule type="expression" dxfId="0" priority="32">
      <formula>$C3="5x3+"</formula>
    </cfRule>
  </conditionalFormatting>
  <conditionalFormatting sqref="D3:I3">
    <cfRule type="expression" dxfId="0" priority="33">
      <formula>$C3="5x2+"</formula>
    </cfRule>
  </conditionalFormatting>
  <conditionalFormatting sqref="D3:I3">
    <cfRule type="expression" dxfId="0" priority="34">
      <formula>$C3="10x1+"</formula>
    </cfRule>
  </conditionalFormatting>
  <conditionalFormatting sqref="D3:I3 L3">
    <cfRule type="expression" dxfId="0" priority="35">
      <formula>$C3="6x2+"</formula>
    </cfRule>
  </conditionalFormatting>
  <conditionalFormatting sqref="D3:F3">
    <cfRule type="expression" dxfId="0" priority="36">
      <formula>$C3="5RM"</formula>
    </cfRule>
  </conditionalFormatting>
  <conditionalFormatting sqref="G4:I4 K4">
    <cfRule type="expression" dxfId="0" priority="37">
      <formula>$C3="10x1+"</formula>
    </cfRule>
  </conditionalFormatting>
  <conditionalFormatting sqref="B3:C3">
    <cfRule type="expression" dxfId="0" priority="38">
      <formula>$C3="5x3+"</formula>
    </cfRule>
  </conditionalFormatting>
  <conditionalFormatting sqref="B3:C3">
    <cfRule type="expression" dxfId="0" priority="39">
      <formula>$C3="5x2+"</formula>
    </cfRule>
  </conditionalFormatting>
  <conditionalFormatting sqref="B3:C3">
    <cfRule type="expression" dxfId="0" priority="40">
      <formula>$C3="10x1+"</formula>
    </cfRule>
  </conditionalFormatting>
  <conditionalFormatting sqref="B3:C3">
    <cfRule type="expression" dxfId="0" priority="41">
      <formula>$C3="6x2+"</formula>
    </cfRule>
  </conditionalFormatting>
  <conditionalFormatting sqref="B3:C3">
    <cfRule type="expression" dxfId="0" priority="42">
      <formula>$C3="5RM"</formula>
    </cfRule>
  </conditionalFormatting>
  <conditionalFormatting sqref="B3:C3">
    <cfRule type="expression" dxfId="0" priority="43">
      <formula>$C3="3x5+"</formula>
    </cfRule>
  </conditionalFormatting>
  <conditionalFormatting sqref="B3:C3">
    <cfRule type="expression" dxfId="0" priority="44">
      <formula>$C3="4x3+"</formula>
    </cfRule>
  </conditionalFormatting>
  <conditionalFormatting sqref="B14:C14">
    <cfRule type="expression" dxfId="0" priority="45">
      <formula>$C14="5x3+"</formula>
    </cfRule>
  </conditionalFormatting>
  <conditionalFormatting sqref="B14:C14">
    <cfRule type="expression" dxfId="0" priority="46">
      <formula>$C14="5x2+"</formula>
    </cfRule>
  </conditionalFormatting>
  <conditionalFormatting sqref="B14:C14">
    <cfRule type="expression" dxfId="0" priority="47">
      <formula>$C14="10x1+"</formula>
    </cfRule>
  </conditionalFormatting>
  <conditionalFormatting sqref="B14:C14">
    <cfRule type="expression" dxfId="0" priority="48">
      <formula>$C14="6x2+"</formula>
    </cfRule>
  </conditionalFormatting>
  <conditionalFormatting sqref="B14:C14">
    <cfRule type="expression" dxfId="0" priority="49">
      <formula>$C14="5RM"</formula>
    </cfRule>
  </conditionalFormatting>
  <conditionalFormatting sqref="B14:C14">
    <cfRule type="expression" dxfId="0" priority="50">
      <formula>$C14="3x5+"</formula>
    </cfRule>
  </conditionalFormatting>
  <conditionalFormatting sqref="B14:C14">
    <cfRule type="expression" dxfId="0" priority="51">
      <formula>$C14="4x3+"</formula>
    </cfRule>
  </conditionalFormatting>
  <conditionalFormatting sqref="G15:I15 K15">
    <cfRule type="expression" dxfId="0" priority="52">
      <formula>$C14="10x1+"</formula>
    </cfRule>
  </conditionalFormatting>
  <conditionalFormatting sqref="G14:I14">
    <cfRule type="expression" dxfId="0" priority="53">
      <formula>$C14="3x5+"</formula>
    </cfRule>
  </conditionalFormatting>
  <conditionalFormatting sqref="G14:I14">
    <cfRule type="expression" dxfId="0" priority="54">
      <formula>$C14="4x3+"</formula>
    </cfRule>
  </conditionalFormatting>
  <conditionalFormatting sqref="K14">
    <cfRule type="expression" dxfId="0" priority="55">
      <formula>$C14="5x3+"</formula>
    </cfRule>
  </conditionalFormatting>
  <conditionalFormatting sqref="K14">
    <cfRule type="expression" dxfId="0" priority="56">
      <formula>$C14="5x2+"</formula>
    </cfRule>
  </conditionalFormatting>
  <conditionalFormatting sqref="K14">
    <cfRule type="expression" dxfId="0" priority="57">
      <formula>$C14="10x1+"</formula>
    </cfRule>
  </conditionalFormatting>
  <conditionalFormatting sqref="K14">
    <cfRule type="expression" dxfId="0" priority="58">
      <formula>$C14="6x2+"</formula>
    </cfRule>
  </conditionalFormatting>
  <conditionalFormatting sqref="D14:F15">
    <cfRule type="expression" dxfId="0" priority="59">
      <formula>$C14="5x3+"</formula>
    </cfRule>
  </conditionalFormatting>
  <conditionalFormatting sqref="D14:F15">
    <cfRule type="expression" dxfId="0" priority="60">
      <formula>$C14="5x2+"</formula>
    </cfRule>
  </conditionalFormatting>
  <conditionalFormatting sqref="D14:F15">
    <cfRule type="expression" dxfId="0" priority="61">
      <formula>$C14="10x1+"</formula>
    </cfRule>
  </conditionalFormatting>
  <conditionalFormatting sqref="D14:F15">
    <cfRule type="expression" dxfId="0" priority="62">
      <formula>$C14="6x2+"</formula>
    </cfRule>
  </conditionalFormatting>
  <conditionalFormatting sqref="D14:F15">
    <cfRule type="expression" dxfId="0" priority="63">
      <formula>$C14="5RM"</formula>
    </cfRule>
  </conditionalFormatting>
  <conditionalFormatting sqref="D14:F15">
    <cfRule type="expression" dxfId="0" priority="64">
      <formula>$C14="3x5+"</formula>
    </cfRule>
  </conditionalFormatting>
  <conditionalFormatting sqref="D14:F15">
    <cfRule type="expression" dxfId="0" priority="65">
      <formula>$C14="4x3+"</formula>
    </cfRule>
  </conditionalFormatting>
  <conditionalFormatting sqref="B25">
    <cfRule type="expression" dxfId="0" priority="66">
      <formula>$C25="5x3+"</formula>
    </cfRule>
  </conditionalFormatting>
  <conditionalFormatting sqref="C25">
    <cfRule type="expression" dxfId="0" priority="67">
      <formula>$C25="5x3+"</formula>
    </cfRule>
  </conditionalFormatting>
  <conditionalFormatting sqref="C25">
    <cfRule type="expression" dxfId="0" priority="68">
      <formula>$C25="5x2+"</formula>
    </cfRule>
  </conditionalFormatting>
  <conditionalFormatting sqref="C25">
    <cfRule type="expression" dxfId="0" priority="69">
      <formula>$C25="10x1+"</formula>
    </cfRule>
  </conditionalFormatting>
  <conditionalFormatting sqref="C25">
    <cfRule type="expression" dxfId="0" priority="70">
      <formula>$C25="6x2+"</formula>
    </cfRule>
  </conditionalFormatting>
  <conditionalFormatting sqref="C25">
    <cfRule type="expression" dxfId="0" priority="71">
      <formula>$C25="5RM"</formula>
    </cfRule>
  </conditionalFormatting>
  <conditionalFormatting sqref="C25">
    <cfRule type="expression" dxfId="0" priority="72">
      <formula>$C25="3x5+"</formula>
    </cfRule>
  </conditionalFormatting>
  <conditionalFormatting sqref="C25">
    <cfRule type="expression" dxfId="0" priority="73">
      <formula>$C25="4x3+"</formula>
    </cfRule>
  </conditionalFormatting>
  <conditionalFormatting sqref="B25">
    <cfRule type="expression" dxfId="0" priority="74">
      <formula>$C25="5x2+"</formula>
    </cfRule>
  </conditionalFormatting>
  <conditionalFormatting sqref="B25">
    <cfRule type="expression" dxfId="0" priority="75">
      <formula>$C25="10x1+"</formula>
    </cfRule>
  </conditionalFormatting>
  <conditionalFormatting sqref="B25">
    <cfRule type="expression" dxfId="0" priority="76">
      <formula>$C25="6x2+"</formula>
    </cfRule>
  </conditionalFormatting>
  <conditionalFormatting sqref="D25:F26">
    <cfRule type="expression" dxfId="0" priority="77">
      <formula>$C25="5x3+"</formula>
    </cfRule>
  </conditionalFormatting>
  <conditionalFormatting sqref="D25:F26">
    <cfRule type="expression" dxfId="0" priority="78">
      <formula>$C25="5x2+"</formula>
    </cfRule>
  </conditionalFormatting>
  <conditionalFormatting sqref="D25:F26">
    <cfRule type="expression" dxfId="0" priority="79">
      <formula>$C25="10x1+"</formula>
    </cfRule>
  </conditionalFormatting>
  <conditionalFormatting sqref="D25:F26">
    <cfRule type="expression" dxfId="0" priority="80">
      <formula>$C25="6x2+"</formula>
    </cfRule>
  </conditionalFormatting>
  <conditionalFormatting sqref="D25:F26">
    <cfRule type="expression" dxfId="0" priority="81">
      <formula>$C25="5RM"</formula>
    </cfRule>
  </conditionalFormatting>
  <conditionalFormatting sqref="D25:F26">
    <cfRule type="expression" dxfId="0" priority="82">
      <formula>$C25="3x5+"</formula>
    </cfRule>
  </conditionalFormatting>
  <conditionalFormatting sqref="D25:F26">
    <cfRule type="expression" dxfId="0" priority="83">
      <formula>$C25="4x3+"</formula>
    </cfRule>
  </conditionalFormatting>
  <conditionalFormatting sqref="B25">
    <cfRule type="expression" dxfId="0" priority="84">
      <formula>$C25="5RM"</formula>
    </cfRule>
  </conditionalFormatting>
  <conditionalFormatting sqref="B25">
    <cfRule type="expression" dxfId="0" priority="85">
      <formula>$C25="3x5+"</formula>
    </cfRule>
  </conditionalFormatting>
  <conditionalFormatting sqref="B25">
    <cfRule type="expression" dxfId="0" priority="86">
      <formula>$C25="4x3+"</formula>
    </cfRule>
  </conditionalFormatting>
  <conditionalFormatting sqref="K25">
    <cfRule type="expression" dxfId="0" priority="87">
      <formula>$C25="5x3+"</formula>
    </cfRule>
  </conditionalFormatting>
  <conditionalFormatting sqref="K25">
    <cfRule type="expression" dxfId="0" priority="88">
      <formula>$C25="5x2+"</formula>
    </cfRule>
  </conditionalFormatting>
  <conditionalFormatting sqref="K25">
    <cfRule type="expression" dxfId="0" priority="89">
      <formula>$C25="10x1+"</formula>
    </cfRule>
  </conditionalFormatting>
  <conditionalFormatting sqref="K25">
    <cfRule type="expression" dxfId="0" priority="90">
      <formula>$C25="6x2+"</formula>
    </cfRule>
  </conditionalFormatting>
  <conditionalFormatting sqref="G25:I25">
    <cfRule type="expression" dxfId="0" priority="91">
      <formula>$C25="5x3+"</formula>
    </cfRule>
  </conditionalFormatting>
  <conditionalFormatting sqref="G25:I25">
    <cfRule type="expression" dxfId="0" priority="92">
      <formula>$C25="5x2+"</formula>
    </cfRule>
  </conditionalFormatting>
  <conditionalFormatting sqref="G25:I25">
    <cfRule type="expression" dxfId="0" priority="93">
      <formula>$C25="10x1+"</formula>
    </cfRule>
  </conditionalFormatting>
  <conditionalFormatting sqref="G25:I25 L25">
    <cfRule type="expression" dxfId="0" priority="94">
      <formula>$C25="6x2+"</formula>
    </cfRule>
  </conditionalFormatting>
  <conditionalFormatting sqref="G26:I26 K26">
    <cfRule type="expression" dxfId="0" priority="95">
      <formula>$C25="10x1+"</formula>
    </cfRule>
  </conditionalFormatting>
  <conditionalFormatting sqref="G25:I25">
    <cfRule type="expression" dxfId="0" priority="96">
      <formula>$C25="3x5+"</formula>
    </cfRule>
  </conditionalFormatting>
  <conditionalFormatting sqref="G25:I25">
    <cfRule type="expression" dxfId="0" priority="97">
      <formula>$C25="4x3+"</formula>
    </cfRule>
  </conditionalFormatting>
  <conditionalFormatting sqref="J3">
    <cfRule type="expression" dxfId="0" priority="98">
      <formula>$C3="5x3+"</formula>
    </cfRule>
  </conditionalFormatting>
  <conditionalFormatting sqref="J3">
    <cfRule type="expression" dxfId="0" priority="99">
      <formula>$C3="5x2+"</formula>
    </cfRule>
  </conditionalFormatting>
  <conditionalFormatting sqref="J3">
    <cfRule type="expression" dxfId="0" priority="100">
      <formula>$C3="10x1+"</formula>
    </cfRule>
  </conditionalFormatting>
  <conditionalFormatting sqref="J3">
    <cfRule type="expression" dxfId="0" priority="101">
      <formula>$C3="6x2+"</formula>
    </cfRule>
  </conditionalFormatting>
  <conditionalFormatting sqref="J4">
    <cfRule type="expression" dxfId="0" priority="102">
      <formula>$C3="10x1+"</formula>
    </cfRule>
  </conditionalFormatting>
  <conditionalFormatting sqref="J3">
    <cfRule type="expression" dxfId="0" priority="103">
      <formula>$C3="4x3+"</formula>
    </cfRule>
  </conditionalFormatting>
  <conditionalFormatting sqref="J25">
    <cfRule type="expression" dxfId="0" priority="104">
      <formula>$C25="5x3+"</formula>
    </cfRule>
  </conditionalFormatting>
  <conditionalFormatting sqref="J25">
    <cfRule type="expression" dxfId="0" priority="105">
      <formula>$C25="5x2+"</formula>
    </cfRule>
  </conditionalFormatting>
  <conditionalFormatting sqref="J25">
    <cfRule type="expression" dxfId="0" priority="106">
      <formula>$C25="10x1+"</formula>
    </cfRule>
  </conditionalFormatting>
  <conditionalFormatting sqref="J25">
    <cfRule type="expression" dxfId="0" priority="107">
      <formula>$C25="6x2+"</formula>
    </cfRule>
  </conditionalFormatting>
  <conditionalFormatting sqref="J14">
    <cfRule type="expression" dxfId="0" priority="108">
      <formula>$C14="5x3+"</formula>
    </cfRule>
  </conditionalFormatting>
  <conditionalFormatting sqref="J14">
    <cfRule type="expression" dxfId="0" priority="109">
      <formula>$C14="5x2+"</formula>
    </cfRule>
  </conditionalFormatting>
  <conditionalFormatting sqref="J14">
    <cfRule type="expression" dxfId="0" priority="110">
      <formula>$C14="10x1+"</formula>
    </cfRule>
  </conditionalFormatting>
  <conditionalFormatting sqref="J14">
    <cfRule type="expression" dxfId="0" priority="111">
      <formula>$C14="6x2+"</formula>
    </cfRule>
  </conditionalFormatting>
  <conditionalFormatting sqref="J15">
    <cfRule type="expression" dxfId="0" priority="112">
      <formula>$C14="10x1+"</formula>
    </cfRule>
  </conditionalFormatting>
  <conditionalFormatting sqref="J14">
    <cfRule type="expression" dxfId="0" priority="113">
      <formula>$C14="4x3+"</formula>
    </cfRule>
  </conditionalFormatting>
  <conditionalFormatting sqref="J26">
    <cfRule type="expression" dxfId="0" priority="114">
      <formula>$C25="10x1+"</formula>
    </cfRule>
  </conditionalFormatting>
  <conditionalFormatting sqref="J25">
    <cfRule type="expression" dxfId="0" priority="115">
      <formula>$C25="4x3+"</formula>
    </cfRule>
  </conditionalFormatting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7'!B3="Retest","Wgt",IF(AND(Z3=0,R3=0),"Retest",IF(Z3+AA3=3,'4D Semana 7'!B3+AC3,IF(Z3+AA3=5,'4D Semana 7'!B3+N3,'4D Semana 7'!B3))))</f>
        <v>Retest</v>
      </c>
      <c r="C3" s="123" t="str">
        <f>IF(B3="Retest","5RM",IF(AND('4D Semana 7'!B3="Retest",Personalizacion!$K13="Default"),"5x3+",IF(AND('4D Semana 7'!B3="Retest",Personalizacion!$K13="Modified"),"3x5+",IF(SUM('4D Semana 7'!G3:L4)&gt;=X3,'4D Semana 7'!C3,IF('4D Semana 7'!C3="5x3+","6x2+",IF('4D Semana 7'!C3="6x2+","10x1+",IF('4D Semana 7'!C3="10x1+","5RM",IF('4D Semana 7'!C3="3x5+","4x3+",IF('4D Semana 7'!C3="4x3+","5x2+","5RM")))))))))</f>
        <v>5RM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7'!C3="10x1+",'4D Semana 7'!C3="5x2+"),0,1)</f>
        <v>0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7'!C3="5x3+",'4D Semana 7'!C3="3x5+"),15,IF(OR('4D Semana 7'!C3="6x2+",'4D Semana 7'!C3="4x3+"),12,10))</f>
        <v>10</v>
      </c>
      <c r="Y3" s="4">
        <f>SUMPRODUCT('4D Semana 7'!G3:L3+'4D Semana 7'!G4:L4)</f>
        <v>0</v>
      </c>
      <c r="Z3" s="127">
        <f>IF(Y3&gt;=X3,"1",0)</f>
        <v>0</v>
      </c>
      <c r="AA3" s="4">
        <f>IF(Personalizacion!$K$9="Modified",2,4)</f>
        <v>4</v>
      </c>
      <c r="AB3" s="4">
        <f>IF('4D Semana 7'!C3="5x3+",'4D Semana 7'!K3,IF('4D Semana 7'!C3="3x5+",'4D Semana 7'!I3,0))</f>
        <v>0</v>
      </c>
      <c r="AC3" s="4" t="str">
        <f>IF('4D Semana 7'!C3="5x3+",IF(AND(AB3&gt;=3,AB3&lt;=4),N3,IF(AND(AB3&gt;=5,AB3&lt;=7),O3,P3)),IF(AND(AB3&gt;=5,AB3&lt;=6),N3,IF(AND(AB3&gt;=7,AB3&lt;=8),O3,P3)))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7'!B5="Reset",'4D Semana 7'!B5="Wgt"),"Wgt",IF(SUMPRODUCT('4D Semana 7'!G5:J5)&gt;=X5,SUM('4D Semana 7'!B5+N5),IF(OR('4D Semana 7'!C5="3x6",'4D Semana 7'!C5="4x4"),"Reset",'4D Semana 7'!B5)))</f>
        <v>Wgt</v>
      </c>
      <c r="C5" s="142" t="str">
        <f>IF(AND('4D Semana 7'!B5="Reset",Personalizacion!$K$14="Default"),"3x10",IF(AND('4D Semana 7'!B5="Reset",Personalizacion!$K$14="Modified"),"4x8",IF(SUMPRODUCT('4D Semana 7'!G5:J5)&gt;=X5,'4D Semana 7'!C5,IF('4D Semana 7'!C5="3x10","3x8",IF('4D Semana 7'!C5="3x8","3x6",IF('4D Semana 7'!C5="3x6","Wgt",IF('4D Semana 7'!C5="4x8","4x6",IF('4D Semana 7'!C5="4x6","4x4","Wgt"))))))))</f>
        <v>Wgt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7'!C5="3x10",30,IF('4D Semana 7'!C5="4x8",32,IF(OR('4D Semana 7'!C5="3x8",'4D Semana 7'!C5="4x6"),24,IF('4D Semana 7'!C5="3x6",18,16))))</f>
        <v>18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7'!B6="Reset",'4D Semana 7'!B6="Wgt"),"Wgt",IF(SUMPRODUCT('4D Semana 7'!G6:J6)&gt;=X6,SUM('4D Semana 7'!B6+N6),IF(OR('4D Semana 7'!C6="3x6",'4D Semana 7'!C6="4x4"),"Reset",'4D Semana 7'!B6)))</f>
        <v>Wgt</v>
      </c>
      <c r="C6" s="142" t="str">
        <f>IF(AND('4D Semana 7'!B6="Reset",Personalizacion!$K$14="Default"),"3x10",IF(AND('4D Semana 7'!B6="Reset",Personalizacion!$K$14="Modified"),"4x8",IF(SUMPRODUCT('4D Semana 7'!G6:J6)&gt;=X6,'4D Semana 7'!C6,IF('4D Semana 7'!C6="3x10","3x8",IF('4D Semana 7'!C6="3x8","3x6",IF('4D Semana 7'!C6="3x6","Wgt",IF('4D Semana 7'!C6="4x8","4x6",IF('4D Semana 7'!C6="4x6","4x4","Wgt"))))))))</f>
        <v>Wgt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7'!C6="3x10",30,IF('4D Semana 7'!C6="4x8",32,IF(OR('4D Semana 7'!C6="3x8",'4D Semana 7'!C6="4x6"),24,IF('4D Semana 7'!C6="3x6",18,16))))</f>
        <v>18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7'!B7="Wgt","Wgt",IF(Personalizacion!$K$16="Default",IF('4D Semana 7'!I7&gt;=25,'4D Semana 7'!B7+N7,'4D Semana 7'!B7),IF('4D Semana 7'!J7&gt;=18,'4D Semana 7'!B7+N7,'4D Semana 7'!B7)))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7'!B8="Wgt","Wgt",IF(Personalizacion!$K$16="Default",IF('4D Semana 7'!I8&gt;=25,'4D Semana 7'!B8+N8,'4D Semana 7'!B8),IF('4D Semana 7'!J8&gt;=18,'4D Semana 7'!B8+N8,'4D Semana 7'!B8)))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7'!B9="Wgt","Wgt",IF(Personalizacion!$K$16="Default",IF('4D Semana 7'!I9&gt;=25,'4D Semana 7'!B9+N9,'4D Semana 7'!B9),IF('4D Semana 7'!J9&gt;=18,'4D Semana 7'!B9+N9,'4D Semana 7'!B9)))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7'!B10="Wgt","Wgt",IF(Personalizacion!$K$16="Default",IF('4D Semana 7'!I10&gt;=25,'4D Semana 7'!B10+N10,'4D Semana 7'!B10),IF('4D Semana 7'!J10&gt;=18,'4D Semana 7'!B10+N10,'4D Semana 7'!B10)))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7'!B14="Retest","Wgt",IF(AND(Z14=0,R14=0),"Retest",IF(Z14+AA14=3,'4D Semana 7'!B14+AC14,IF(Z14+AA14=5,'4D Semana 7'!B14+N14,'4D Semana 7'!B14))))</f>
        <v>Retest</v>
      </c>
      <c r="C14" s="123" t="str">
        <f>IF(B14="Retest","5RM",IF(AND('4D Semana 7'!B14="Retest",Personalizacion!$K24="Default"),"5x3+",IF(AND('4D Semana 7'!B14="Retest",Personalizacion!$K24="Modified"),"3x5+",IF(SUM('4D Semana 7'!G14:L15)&gt;=X14,'4D Semana 7'!C14,IF('4D Semana 7'!C14="5x3+","6x2+",IF('4D Semana 7'!C14="6x2+","10x1+",IF('4D Semana 7'!C14="10x1+","5RM",IF('4D Semana 7'!C14="3x5+","4x3+",IF('4D Semana 7'!C14="4x3+","5x2+","5RM")))))))))</f>
        <v>5RM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7'!C14="10x1+",'4D Semana 7'!C14="5x2+"),0,1)</f>
        <v>0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7'!C14="5x3+",'4D Semana 7'!C14="3x5+"),15,IF(OR('4D Semana 7'!C14="6x2+",'4D Semana 7'!C14="4x3+"),12,10))</f>
        <v>10</v>
      </c>
      <c r="Y14" s="4">
        <f>SUMPRODUCT('4D Semana 7'!G14:L14+'4D Semana 7'!G15:L15)</f>
        <v>0</v>
      </c>
      <c r="Z14" s="127">
        <f>IF(Y14&gt;=X14,"1",0)</f>
        <v>0</v>
      </c>
      <c r="AA14" s="4">
        <f>IF(Personalizacion!$K$9="Modified",2,4)</f>
        <v>4</v>
      </c>
      <c r="AB14" s="4">
        <f>IF('4D Semana 7'!C14="5x3+",'4D Semana 7'!K14,IF('4D Semana 7'!C14="3x5+",'4D Semana 7'!I14,0))</f>
        <v>0</v>
      </c>
      <c r="AC14" s="4" t="str">
        <f>IF('4D Semana 7'!C14="5x3+",IF(AND(AB14&gt;=3,AB14&lt;=4),N14,IF(AND(AB14&gt;=5,AB14&lt;=7),O14,P14)),IF(AND(AB14&gt;=5,AB14&lt;=6),N14,IF(AND(AB14&gt;=7,AB14&lt;=8),O14,P14)))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7'!B16="Reset",'4D Semana 7'!B16="Wgt"),"Wgt",IF(SUMPRODUCT('4D Semana 7'!G16:J16)&gt;=X16,SUM('4D Semana 7'!B16+N16),IF(OR('4D Semana 7'!C16="3x6",'4D Semana 7'!C16="4x4"),"Reset",'4D Semana 7'!B16)))</f>
        <v>Wgt</v>
      </c>
      <c r="C16" s="142" t="str">
        <f>IF(AND('4D Semana 7'!B16="Reset",Personalizacion!$K$14="Default"),"3x10",IF(AND('4D Semana 7'!B16="Reset",Personalizacion!$K$14="Modified"),"4x8",IF(SUMPRODUCT('4D Semana 7'!G16:J16)&gt;=X16,'4D Semana 7'!C16,IF('4D Semana 7'!C16="3x10","3x8",IF('4D Semana 7'!C16="3x8","3x6",IF('4D Semana 7'!C16="3x6","Wgt",IF('4D Semana 7'!C16="4x8","4x6",IF('4D Semana 7'!C16="4x6","4x4","Wgt"))))))))</f>
        <v>Wgt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4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7'!C16="3x10",30,IF('4D Semana 7'!C16="4x8",32,IF(OR('4D Semana 7'!C16="3x8",'4D Semana 7'!C16="4x6"),24,IF('4D Semana 7'!C16="3x6",18,16))))</f>
        <v>18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7'!B17="Reset",'4D Semana 7'!B17="Wgt"),"Wgt",IF(SUMPRODUCT('4D Semana 7'!G17:J17)&gt;=X17,SUM('4D Semana 7'!B17+N17),IF(OR('4D Semana 7'!C17="3x6",'4D Semana 7'!C17="4x4"),"Reset",'4D Semana 7'!B17)))</f>
        <v>Wgt</v>
      </c>
      <c r="C17" s="142" t="str">
        <f>IF(AND('4D Semana 7'!B17="Reset",Personalizacion!$K$14="Default"),"3x10",IF(AND('4D Semana 7'!B17="Reset",Personalizacion!$K$14="Modified"),"4x8",IF(SUMPRODUCT('4D Semana 7'!G17:J17)&gt;=X17,'4D Semana 7'!C17,IF('4D Semana 7'!C17="3x10","3x8",IF('4D Semana 7'!C17="3x8","3x6",IF('4D Semana 7'!C17="3x6","Wgt",IF('4D Semana 7'!C17="4x8","4x6",IF('4D Semana 7'!C17="4x6","4x4","Wgt"))))))))</f>
        <v>Wgt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17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7'!C17="3x10",30,IF('4D Semana 7'!C17="4x8",32,IF(OR('4D Semana 7'!C17="3x8",'4D Semana 7'!C17="4x6"),24,IF('4D Semana 7'!C17="3x6",18,16))))</f>
        <v>18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7'!B18="Wgt","Wgt",IF(Personalizacion!$K$16="Default",IF('4D Semana 7'!I18&gt;=25,'4D Semana 7'!B18+N18,'4D Semana 7'!B18),IF('4D Semana 7'!J18&gt;=18,'4D Semana 7'!B18+N18,'4D Semana 7'!B18)))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7'!B19="Wgt","Wgt",IF(Personalizacion!$K$16="Default",IF('4D Semana 7'!I19&gt;=25,'4D Semana 7'!B19+N19,'4D Semana 7'!B19),IF('4D Semana 7'!J19&gt;=18,'4D Semana 7'!B19+N19,'4D Semana 7'!B19)))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7'!B20="Wgt","Wgt",IF(Personalizacion!$K$16="Default",IF('4D Semana 7'!I20&gt;=25,'4D Semana 7'!B20+N20,'4D Semana 7'!B20),IF('4D Semana 7'!J20&gt;=18,'4D Semana 7'!B20+N20,'4D Semana 7'!B20)))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7'!B21="Wgt","Wgt",IF(Personalizacion!$K$16="Default",IF('4D Semana 7'!I21&gt;=25,'4D Semana 7'!B21+N21,'4D Semana 7'!B21),IF('4D Semana 7'!J21&gt;=18,'4D Semana 7'!B21+N21,'4D Semana 7'!B21)))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7'!B25="Retest","Wgt",IF(AND(Z25=0,R25=0),"Retest",IF(Z25+AA25=3,'4D Semana 7'!B25+AC25,IF(Z25+AA25=5,'4D Semana 7'!B25+N25,'4D Semana 7'!B25))))</f>
        <v>Retest</v>
      </c>
      <c r="C25" s="123" t="str">
        <f>IF(B25="Retest","5RM",IF(AND('4D Semana 7'!B25="Retest",Personalizacion!$K29="Default"),"5x3+",IF(AND('4D Semana 7'!B25="Retest",Personalizacion!$K29="Modified"),"3x5+",IF(SUM('4D Semana 7'!G25:L26)&gt;=X25,'4D Semana 7'!C25,IF('4D Semana 7'!C25="5x3+","6x2+",IF('4D Semana 7'!C25="6x2+","10x1+",IF('4D Semana 7'!C25="10x1+","5RM",IF('4D Semana 7'!C25="3x5+","4x3+",IF('4D Semana 7'!C25="4x3+","5x2+","5RM")))))))))</f>
        <v>5RM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7'!C25="10x1+",'4D Semana 7'!C25="5x2+"),0,1)</f>
        <v>0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7'!C25="5x3+",'4D Semana 7'!C25="3x5+"),15,IF(OR('4D Semana 7'!C25="6x2+",'4D Semana 7'!C25="4x3+"),12,10))</f>
        <v>10</v>
      </c>
      <c r="Y25" s="4">
        <f>SUMPRODUCT('4D Semana 7'!G25:L25+'4D Semana 7'!G26:L26)</f>
        <v>0</v>
      </c>
      <c r="Z25" s="127">
        <f>IF(Y25&gt;=X25,"1",0)</f>
        <v>0</v>
      </c>
      <c r="AA25" s="4">
        <f>IF(Personalizacion!$K$9="Modified",2,4)</f>
        <v>4</v>
      </c>
      <c r="AB25" s="4">
        <f>IF('4D Semana 7'!C25="5x3+",'4D Semana 7'!K25,IF('4D Semana 7'!C25="3x5+",'4D Semana 7'!I25,0))</f>
        <v>0</v>
      </c>
      <c r="AC25" s="4" t="str">
        <f>IF('4D Semana 7'!C25="5x3+",IF(AND(AB25&gt;=3,AB25&lt;=4),N25,IF(AND(AB25&gt;=5,AB25&lt;=7),O25,P25)),IF(AND(AB25&gt;=5,AB25&lt;=6),N25,IF(AND(AB25&gt;=7,AB25&lt;=8),O25,P25)))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7'!B27="Reset",'4D Semana 7'!B27="Wgt"),"Wgt",IF(SUMPRODUCT('4D Semana 7'!G27:J27)&gt;=X27,SUM('4D Semana 7'!B27+N27),IF(OR('4D Semana 7'!C27="3x6",'4D Semana 7'!C27="4x4"),"Reset",'4D Semana 7'!B27)))</f>
        <v>Wgt</v>
      </c>
      <c r="C27" s="142" t="str">
        <f>IF(AND('4D Semana 7'!B27="Reset",Personalizacion!$K$14="Default"),"3x10",IF(AND('4D Semana 7'!B27="Reset",Personalizacion!$K$14="Modified"),"4x8",IF(SUMPRODUCT('4D Semana 7'!G27:J27)&gt;=X27,'4D Semana 7'!C27,IF('4D Semana 7'!C27="3x10","3x8",IF('4D Semana 7'!C27="3x8","3x6",IF('4D Semana 7'!C27="3x6","Wgt",IF('4D Semana 7'!C27="4x8","4x6",IF('4D Semana 7'!C27="4x6","4x4","Wgt"))))))))</f>
        <v>Wgt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7'!C27="3x10",30,IF('4D Semana 7'!C27="4x8",32,IF(OR('4D Semana 7'!C27="3x8",'4D Semana 7'!C27="4x6"),24,IF('4D Semana 7'!C27="3x6",18,16))))</f>
        <v>18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7'!B28="Reset",'4D Semana 7'!B28="Wgt"),"Wgt",IF(SUMPRODUCT('4D Semana 7'!G28:J28)&gt;=X28,SUM('4D Semana 7'!B28+N28),IF(OR('4D Semana 7'!C28="3x6",'4D Semana 7'!C28="4x4"),"Reset",'4D Semana 7'!B28)))</f>
        <v>Wgt</v>
      </c>
      <c r="C28" s="142" t="str">
        <f>IF(AND('4D Semana 7'!B28="Reset",Personalizacion!$K$14="Default"),"3x10",IF(AND('4D Semana 7'!B28="Reset",Personalizacion!$K$14="Modified"),"4x8",IF(SUMPRODUCT('4D Semana 7'!G28:J28)&gt;=X28,'4D Semana 7'!C28,IF('4D Semana 7'!C28="3x10","3x8",IF('4D Semana 7'!C28="3x8","3x6",IF('4D Semana 7'!C28="3x6","Wgt",IF('4D Semana 7'!C28="4x8","4x6",IF('4D Semana 7'!C28="4x6","4x4","Wgt"))))))))</f>
        <v>Wgt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7'!C28="3x10",30,IF('4D Semana 7'!C28="4x8",32,IF(OR('4D Semana 7'!C28="3x8",'4D Semana 7'!C28="4x6"),24,IF('4D Semana 7'!C28="3x6",18,16))))</f>
        <v>18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7'!B29="Wgt","Wgt",IF(Personalizacion!$K$16="Default",IF('4D Semana 7'!I29&gt;=25,'4D Semana 7'!B29+N29,'4D Semana 7'!B29),IF('4D Semana 7'!J29&gt;=18,'4D Semana 7'!B29+N29,'4D Semana 7'!B29)))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7'!B30="Wgt","Wgt",IF(Personalizacion!$K$16="Default",IF('4D Semana 7'!I30&gt;=25,'4D Semana 7'!B30+N30,'4D Semana 7'!B30),IF('4D Semana 7'!J30&gt;=18,'4D Semana 7'!B30+N30,'4D Semana 7'!B30)))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7'!B31="Wgt","Wgt",IF(Personalizacion!$K$16="Default",IF('4D Semana 7'!I31&gt;=25,'4D Semana 7'!B31+N31,'4D Semana 7'!B31),IF('4D Semana 7'!J31&gt;=18,'4D Semana 7'!B31+N31,'4D Semana 7'!B31)))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7'!B32="Wgt","Wgt",IF(Personalizacion!$K$16="Default",IF('4D Semana 7'!I32&gt;=25,'4D Semana 7'!B32+N32,'4D Semana 7'!B32),IF('4D Semana 7'!J32&gt;=18,'4D Semana 7'!B32+N32,'4D Semana 7'!B32)))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7'!B36="Retest","Wgt",IF(AND(Z36=0,R36=0),"Retest",IF(Z36+AA36=3,'4D Semana 7'!B36+AC36,IF(Z36+AA36=5,'4D Semana 7'!B36+N36,'4D Semana 7'!B36))))</f>
        <v>Retest</v>
      </c>
      <c r="C36" s="123" t="str">
        <f>IF(B36="Retest","5RM",IF(AND('4D Semana 7'!B36="Retest",Personalizacion!$K37="Default"),"5x3+",IF(AND('4D Semana 7'!B36="Retest",Personalizacion!$K37="Modified"),"3x5+",IF(SUM('4D Semana 7'!G36:L37)&gt;=X36,'4D Semana 7'!C36,IF('4D Semana 7'!C36="5x3+","6x2+",IF('4D Semana 7'!C36="6x2+","10x1+",IF('4D Semana 7'!C36="10x1+","5RM",IF('4D Semana 7'!C36="3x5+","4x3+",IF('4D Semana 7'!C36="4x3+","5x2+","5RM")))))))))</f>
        <v>5RM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7'!C36="10x1+",'4D Semana 7'!C36="5x2+"),0,1)</f>
        <v>0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7'!C36="5x3+",'4D Semana 7'!C36="3x5+"),15,IF(OR('4D Semana 7'!C36="6x2+",'4D Semana 7'!C36="4x3+"),12,10))</f>
        <v>10</v>
      </c>
      <c r="Y36" s="4">
        <f>SUMPRODUCT('4D Semana 7'!G36:L36+'4D Semana 7'!G37:L37)</f>
        <v>0</v>
      </c>
      <c r="Z36" s="127">
        <f>IF(Y36&gt;=X36,"1",0)</f>
        <v>0</v>
      </c>
      <c r="AA36" s="4">
        <f>IF(Personalizacion!$K$9="Modified",2,4)</f>
        <v>4</v>
      </c>
      <c r="AB36" s="4">
        <f>IF('4D Semana 7'!C36="5x3+",'4D Semana 7'!K36,IF('4D Semana 7'!C36="3x5+",'4D Semana 7'!I36,0))</f>
        <v>0</v>
      </c>
      <c r="AC36" s="4" t="str">
        <f>IF('4D Semana 7'!C36="5x3+",IF(AND(AB36&gt;=3,AB36&lt;=4),N36,IF(AND(AB36&gt;=5,AB36&lt;=7),O36,P36)),IF(AND(AB36&gt;=5,AB36&lt;=6),N36,IF(AND(AB36&gt;=7,AB36&lt;=8),O36,P36)))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7'!B38="Reset",'4D Semana 7'!B38="Wgt"),"Wgt",IF(SUMPRODUCT('4D Semana 7'!G38:J38)&gt;=X38,SUM('4D Semana 7'!B38+N38),IF(OR('4D Semana 7'!C38="3x6",'4D Semana 7'!C38="4x4"),"Reset",'4D Semana 7'!B38)))</f>
        <v>Wgt</v>
      </c>
      <c r="C38" s="142" t="str">
        <f>IF(AND('4D Semana 7'!B38="Reset",Personalizacion!$K$14="Default"),"3x10",IF(AND('4D Semana 7'!B38="Reset",Personalizacion!$K$14="Modified"),"4x8",IF(SUMPRODUCT('4D Semana 7'!G38:J38)&gt;=X38,'4D Semana 7'!C38,IF('4D Semana 7'!C38="3x10","3x8",IF('4D Semana 7'!C38="3x8","3x6",IF('4D Semana 7'!C38="3x6","Wgt",IF('4D Semana 7'!C38="4x8","4x6",IF('4D Semana 7'!C38="4x6","4x4","Wgt"))))))))</f>
        <v>Wgt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7'!C38="3x10",30,IF('4D Semana 7'!C38="4x8",32,IF(OR('4D Semana 7'!C38="3x8",'4D Semana 7'!C38="4x6"),24,IF('4D Semana 7'!C38="3x6",18,16))))</f>
        <v>18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7'!B39="Reset",'4D Semana 7'!B39="Wgt"),"Wgt",IF(SUMPRODUCT('4D Semana 7'!G39:J39)&gt;=X39,SUM('4D Semana 7'!B39+N39),IF(OR('4D Semana 7'!C39="3x6",'4D Semana 7'!C39="4x4"),"Reset",'4D Semana 7'!B39)))</f>
        <v>Wgt</v>
      </c>
      <c r="C39" s="142" t="str">
        <f>IF(AND('4D Semana 7'!B39="Reset",Personalizacion!$K$14="Default"),"3x10",IF(AND('4D Semana 7'!B39="Reset",Personalizacion!$K$14="Modified"),"4x8",IF(SUMPRODUCT('4D Semana 7'!G39:J39)&gt;=X39,'4D Semana 7'!C39,IF('4D Semana 7'!C39="3x10","3x8",IF('4D Semana 7'!C39="3x8","3x6",IF('4D Semana 7'!C39="3x6","Wgt",IF('4D Semana 7'!C39="4x8","4x6",IF('4D Semana 7'!C39="4x6","4x4","Wgt"))))))))</f>
        <v>Wgt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7'!C39="3x10",30,IF('4D Semana 7'!C39="4x8",32,IF(OR('4D Semana 7'!C39="3x8",'4D Semana 7'!C39="4x6"),24,IF('4D Semana 7'!C39="3x6",18,16))))</f>
        <v>18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7'!B40="Wgt","Wgt",IF(Personalizacion!$K$16="Default",IF('4D Semana 7'!I40&gt;=25,'4D Semana 7'!B40+N40,'4D Semana 7'!B40),IF('4D Semana 7'!J40&gt;=18,'4D Semana 7'!B40+N40,'4D Semana 7'!B40)))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7'!B41="Wgt","Wgt",IF(Personalizacion!$K$16="Default",IF('4D Semana 7'!I41&gt;=25,'4D Semana 7'!B41+N41,'4D Semana 7'!B41),IF('4D Semana 7'!J41&gt;=18,'4D Semana 7'!B41+N41,'4D Semana 7'!B41)))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7'!B42="Wgt","Wgt",IF(Personalizacion!$K$16="Default",IF('4D Semana 7'!I42&gt;=25,'4D Semana 7'!B42+N42,'4D Semana 7'!B42),IF('4D Semana 7'!J42&gt;=18,'4D Semana 7'!B42+N42,'4D Semana 7'!B42)))</f>
        <v/>
      </c>
      <c r="C42" s="151" t="str">
        <f>IF(Personalizacion!$K$18="Modified","4x12+","3x15+")</f>
        <v>3x15+</v>
      </c>
      <c r="D42" s="152"/>
      <c r="E42" s="152"/>
      <c r="F42" s="152"/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8'!A36="Deadlift",'4D Semana 8'!A36="Bench",'4D Semana 8'!A36="Squat"),('4D Semana 8'!B36*MAX('4D Semana 8'!G36:L37))/30+'4D Semana 8'!B36,0)</f>
        <v>0</v>
      </c>
      <c r="X44" s="4">
        <f>IF(OR('4D Semana 8'!A25="Deadlift",'4D Semana 8'!A25="Bench",'4D Semana 8'!A25="Squat"),('4D Semana 8'!B25*MAX('4D Semana 8'!G25:L26))/30+'4D Semana 8'!B25,0)</f>
        <v>0</v>
      </c>
      <c r="Y44" s="4">
        <f>IF(OR('4D Semana 8'!A14="Deadlift",'4D Semana 8'!A14="Bench",'4D Semana 8'!A14="Squat"),('4D Semana 8'!B14*MAX('4D Semana 8'!G14:L15))/30+'4D Semana 8'!B14,0)</f>
        <v>0</v>
      </c>
      <c r="Z44" s="4">
        <f>IF(OR('4D Semana 8'!A3="Deadlift",'4D Semana 8'!A3="Bench",'4D Semana 8'!A3="Squat"),('4D Semana 8'!B3*MAX('4D Semana 8'!G3:L4))/30+'4D Semana 8'!B3,0)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K3">
    <cfRule type="expression" dxfId="0" priority="48">
      <formula>$C3="5x3+"</formula>
    </cfRule>
  </conditionalFormatting>
  <conditionalFormatting sqref="K3">
    <cfRule type="expression" dxfId="0" priority="49">
      <formula>$C3="5x2+"</formula>
    </cfRule>
  </conditionalFormatting>
  <conditionalFormatting sqref="K3">
    <cfRule type="expression" dxfId="0" priority="50">
      <formula>$C3="10x1+"</formula>
    </cfRule>
  </conditionalFormatting>
  <conditionalFormatting sqref="K3">
    <cfRule type="expression" dxfId="0" priority="51">
      <formula>$C3="6x2+"</formula>
    </cfRule>
  </conditionalFormatting>
  <conditionalFormatting sqref="B3:C3 G3:I3">
    <cfRule type="expression" dxfId="0" priority="52">
      <formula>$C3="5x3+"</formula>
    </cfRule>
  </conditionalFormatting>
  <conditionalFormatting sqref="B3:C3 G3:I3">
    <cfRule type="expression" dxfId="0" priority="53">
      <formula>$C3="5x2+"</formula>
    </cfRule>
  </conditionalFormatting>
  <conditionalFormatting sqref="B3:C3 G3:I3">
    <cfRule type="expression" dxfId="0" priority="54">
      <formula>$C3="10x1+"</formula>
    </cfRule>
  </conditionalFormatting>
  <conditionalFormatting sqref="B3:C3 L3 G3:I3">
    <cfRule type="expression" dxfId="0" priority="55">
      <formula>$C3="6x2+"</formula>
    </cfRule>
  </conditionalFormatting>
  <conditionalFormatting sqref="B3:C3">
    <cfRule type="expression" dxfId="0" priority="56">
      <formula>$C3="5RM"</formula>
    </cfRule>
  </conditionalFormatting>
  <conditionalFormatting sqref="G4:I4 K4">
    <cfRule type="expression" dxfId="0" priority="57">
      <formula>$C3="10x1+"</formula>
    </cfRule>
  </conditionalFormatting>
  <conditionalFormatting sqref="B3:C3 G3:I3">
    <cfRule type="expression" dxfId="0" priority="58">
      <formula>$C3="3x5+"</formula>
    </cfRule>
  </conditionalFormatting>
  <conditionalFormatting sqref="B3:C3 G3:I3">
    <cfRule type="expression" dxfId="0" priority="59">
      <formula>$C3="4x3+"</formula>
    </cfRule>
  </conditionalFormatting>
  <conditionalFormatting sqref="D3:F4">
    <cfRule type="expression" dxfId="0" priority="60">
      <formula>$C3="5x3+"</formula>
    </cfRule>
  </conditionalFormatting>
  <conditionalFormatting sqref="D3:F4">
    <cfRule type="expression" dxfId="0" priority="61">
      <formula>$C3="5x2+"</formula>
    </cfRule>
  </conditionalFormatting>
  <conditionalFormatting sqref="D3:F4">
    <cfRule type="expression" dxfId="0" priority="62">
      <formula>$C3="10x1+"</formula>
    </cfRule>
  </conditionalFormatting>
  <conditionalFormatting sqref="D3:F4">
    <cfRule type="expression" dxfId="0" priority="63">
      <formula>$C3="6x2+"</formula>
    </cfRule>
  </conditionalFormatting>
  <conditionalFormatting sqref="D3:F4">
    <cfRule type="expression" dxfId="0" priority="64">
      <formula>$C3="5RM"</formula>
    </cfRule>
  </conditionalFormatting>
  <conditionalFormatting sqref="D3:F4">
    <cfRule type="expression" dxfId="0" priority="65">
      <formula>$C3="3x5+"</formula>
    </cfRule>
  </conditionalFormatting>
  <conditionalFormatting sqref="D3:F4">
    <cfRule type="expression" dxfId="0" priority="66">
      <formula>$C3="4x3+"</formula>
    </cfRule>
  </conditionalFormatting>
  <conditionalFormatting sqref="D14:F15">
    <cfRule type="expression" dxfId="0" priority="67">
      <formula>$C14="5x3+"</formula>
    </cfRule>
  </conditionalFormatting>
  <conditionalFormatting sqref="D14:F15">
    <cfRule type="expression" dxfId="0" priority="68">
      <formula>$C14="5x2+"</formula>
    </cfRule>
  </conditionalFormatting>
  <conditionalFormatting sqref="D14:F15">
    <cfRule type="expression" dxfId="0" priority="69">
      <formula>$C14="10x1+"</formula>
    </cfRule>
  </conditionalFormatting>
  <conditionalFormatting sqref="D14:F15">
    <cfRule type="expression" dxfId="0" priority="70">
      <formula>$C14="6x2+"</formula>
    </cfRule>
  </conditionalFormatting>
  <conditionalFormatting sqref="D14:F15">
    <cfRule type="expression" dxfId="0" priority="71">
      <formula>$C14="5RM"</formula>
    </cfRule>
  </conditionalFormatting>
  <conditionalFormatting sqref="D14:F15">
    <cfRule type="expression" dxfId="0" priority="72">
      <formula>$C14="3x5+"</formula>
    </cfRule>
  </conditionalFormatting>
  <conditionalFormatting sqref="D14:F15">
    <cfRule type="expression" dxfId="0" priority="73">
      <formula>$C14="4x3+"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8.71"/>
    <col customWidth="1" min="3" max="3" width="6.0"/>
    <col customWidth="1" min="4" max="4" width="7.29"/>
    <col customWidth="1" min="5" max="12" width="5.86"/>
    <col customWidth="1" min="13" max="13" width="7.57"/>
    <col customWidth="1" hidden="1" min="14" max="15" width="7.57"/>
    <col customWidth="1" hidden="1" min="16" max="19" width="8.43"/>
    <col customWidth="1" hidden="1" min="20" max="20" width="5.86"/>
    <col customWidth="1" hidden="1" min="21" max="21" width="6.0"/>
    <col customWidth="1" hidden="1" min="22" max="22" width="5.57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Sentadilla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IF('3D Semana  7'!B25="Retest","Wgt",IF(AND(Z3=0,R3=0),"Retest",IF(Z3+AA3=3,'3D Semana  7'!B25+AC3,IF(Z3+AA3=5,'3D Semana  7'!B25+N3,'3D Semana  7'!B25))))</f>
        <v>Wgt</v>
      </c>
      <c r="C3" s="123" t="str">
        <f>IF(B3="Retest","5RM",IF(AND('3D Semana  7'!B25="Retest",Personalizacion!$K$13="Default"),"5x3+",IF(AND('3D Semana  7'!B25="Retest",Personalizacion!$K$13="Modified"),"3x5+",IF(SUM('3D Semana  7'!G25:L26)&gt;=X3,'3D Semana  7'!C25,IF('3D Semana  7'!C25="5x3+","6x2+",IF('3D Semana  7'!C25="6x2+","10x1+",IF('3D Semana  7'!C25="10x1+","5RM",IF('3D Semana  7'!C25="3x5+","4x3+",IF('3D Semana  7'!C25="4x3+","5x2+","5RM")))))))))</f>
        <v>10x1+</v>
      </c>
      <c r="D3" s="124">
        <f t="shared" ref="D3:F3" si="1">T3</f>
        <v>0</v>
      </c>
      <c r="E3" s="124">
        <f t="shared" si="1"/>
        <v>0</v>
      </c>
      <c r="F3" s="124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Personalizacion!$N$29</f>
        <v>5</v>
      </c>
      <c r="O3" s="4" t="str">
        <f>Personalizacion!$O$29</f>
        <v/>
      </c>
      <c r="P3" s="4" t="str">
        <f>Personalizacion!$P$29</f>
        <v/>
      </c>
      <c r="Q3" s="4"/>
      <c r="R3" s="4">
        <f>IF(OR('3D Semana 8'!C25="10x1+",'3D Semana 8'!C25="5x2+"),0,1)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IF(OR('3D Semana  7'!C25="5x3+",'3D Semana  7'!C25="3x5+"),15,IF(OR('3D Semana  7'!C25="6x2+",'3D Semana  7'!C25="4x3+"),12,10))</f>
        <v>12</v>
      </c>
      <c r="Y3" s="4">
        <f>SUMPRODUCT('3D Semana  7'!G25:L26+'3D Semana  7'!G26:L26)</f>
        <v>0</v>
      </c>
      <c r="Z3" s="127">
        <f>IF(Y3&gt;=X3,"1",0)</f>
        <v>0</v>
      </c>
      <c r="AA3" s="4">
        <f>IF(Personalizacion!$K$9="Modified",2,4)</f>
        <v>4</v>
      </c>
      <c r="AB3" s="4">
        <f>IF('3D Semana  7'!C25="5x3+",'3D Semana  7'!K25,IF('3D Semana  7'!C25="3x5+",'3D Semana  7'!I25,0))</f>
        <v>0</v>
      </c>
      <c r="AC3" s="4" t="str">
        <f>IF('3D Semana  7'!C25="5x3+",IF(AND(AB3&gt;=3,AB3&lt;=4),N3,IF(AND(AB3&gt;=5,AB3&lt;=7),O3,P3)),IF(AND(AB3&gt;=5,AB3&lt;=6),N3,IF(AND(AB3&gt;=7,AB3&lt;=8),O3,P3)))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0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0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>
        <f t="array" ref="AQ3">IF(OR($B3="Wgt",$B3="Reset",$B3="Retest",$B3=0),0,IF(Personalizacion!$K$6="Lbs",INDEX(#REF!,MATCH($B3,#REF!,0)),INDEX('Kg BarCalc'!N:N,MATCH($B3,'Kg BarCalc'!$A:$A,0))))</f>
        <v>0</v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IF(OR('3D Semana  7'!B27="Reset",'3D Semana  7'!B27="Wgt"),"Wgt",IF(SUMPRODUCT('3D Semana  7'!G27:J27)&gt;=X5,SUM('3D Semana  7'!B27+Personalizacion!$K$16),IF(OR('3D Semana  7'!C27="3x6",'3D Semana  7'!C27="4x4"),"Reset",'3D Semana  7'!B27)))</f>
        <v>Wgt</v>
      </c>
      <c r="C5" s="142" t="str">
        <f>IF(AND(B5="Reset",Personalizacion!$K$14="Default"),"3x10",IF(AND(B5="Reset",Personalizacion!$K$14="Modified"),"4x8",IF(SUMPRODUCT('3D Semana  7'!G27:J27)&gt;=X5,'3D Semana  7'!C27,IF('3D Semana  7'!C27="3x10","3x8",IF('3D Semana  7'!C27="3x8","3x6",IF('3D Semana  7'!C27="3x6","Wgt",IF('3D Semana  7'!C27="4x8","4x6",IF('3D Semana  7'!C27="4x6","4x4","Wgt"))))))))</f>
        <v>3x6</v>
      </c>
      <c r="D5" s="143">
        <f t="shared" ref="D5:F5" si="2">T5</f>
        <v>0</v>
      </c>
      <c r="E5" s="143">
        <f t="shared" si="2"/>
        <v>0</v>
      </c>
      <c r="F5" s="143">
        <f t="shared" si="2"/>
        <v>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Personalizacion!$N$30</f>
        <v>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IF('3D Semana  7'!C27="3x10",30,IF('3D Semana  7'!C27="4x8",32,IF(OR('3D Semana  7'!C27="3x8",'3D Semana  7'!C27="4x6"),24,IF('3D Semana  7'!C27="3x6",18,16))))</f>
        <v>24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0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0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>
        <f t="array" ref="AQ5">IF(OR($B5="Wgt",$B5="Reset",$B5="Retest",$B5=0),0,IF(Personalizacion!$K$6="Lbs",INDEX(#REF!,MATCH($B5,#REF!,0)),INDEX('Kg BarCalc'!N:N,MATCH($B5,'Kg BarCalc'!$A:$A,0))))</f>
        <v>0</v>
      </c>
      <c r="AR5" s="4"/>
    </row>
    <row r="6">
      <c r="A6" s="141" t="str">
        <f>IF(Personalizacion!$I$15="Opt Tier 2","",Personalizacion!$I$15)</f>
        <v/>
      </c>
      <c r="B6" s="142" t="str">
        <f>IF(OR('3D Semana  7'!B28="Reset",'3D Semana  7'!B28="Wgt"),"Wgt",IF(SUMPRODUCT('3D Semana  7'!G28:J28)&gt;=X6,SUM('3D Semana  7'!B28+Personalizacion!$K$16),IF(OR('3D Semana  7'!C28="3x6",'3D Semana  7'!C28="4x4"),"Reset",'3D Semana  7'!B28)))</f>
        <v>Wgt</v>
      </c>
      <c r="C6" s="142" t="str">
        <f>IF(AND(B6="Reset",Personalizacion!$K$15="Default"),"3x10",IF(AND(B6="Reset",Personalizacion!$K$15="Modified"),"4x8",IF(SUMPRODUCT('3D Semana  7'!G28:J28)&gt;=X6,'3D Semana  7'!C28,IF('3D Semana  7'!C28="3x10","3x8",IF('3D Semana  7'!C28="3x8","3x6",IF('3D Semana  7'!C28="3x6","Wgt",IF('3D Semana  7'!C28="4x8","4x6",IF('3D Semana  7'!C28="4x6","4x4","Wgt"))))))))</f>
        <v>Wgt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179"/>
      <c r="L6" s="164"/>
      <c r="M6" s="4"/>
      <c r="N6" s="4" t="str">
        <f>Personalizacion!$N$31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 7'!C28="3x10",30,IF('3D Semana  7'!C28="4x8",32,IF(OR('3D Semana  7'!C28="3x8",'3D Semana  7'!C28="4x6"),24,IF('3D Semana  7'!C28="3x6",18,16))))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0" t="str">
        <f>Personalizacion!$I$16</f>
        <v>Jalon al pecho</v>
      </c>
      <c r="B7" s="151">
        <f>IF('3D Semana  7'!B29="Wgt","Wgt",IF(Personalizacion!$K$16="Default",IF('3D Semana  7'!I29&gt;=25,'3D Semana  7'!B29+Personalizacion!$K$17,'3D Semana  7'!B29),IF('3D Semana  7'!J29&gt;=18,'3D Semana  7'!B29+Personalizacion!$K$17,'3D Semana  7'!B29)))</f>
        <v>30</v>
      </c>
      <c r="C7" s="151" t="str">
        <f>IF(Personalizacion!$K$16="Modified","4x12+","3x15+")</f>
        <v>3x15+</v>
      </c>
      <c r="D7" s="152" t="str">
        <f t="shared" ref="D7:F7" si="5">T7</f>
        <v/>
      </c>
      <c r="E7" s="152" t="str">
        <f t="shared" si="5"/>
        <v/>
      </c>
      <c r="F7" s="152" t="str">
        <f t="shared" si="5"/>
        <v/>
      </c>
      <c r="G7" s="153"/>
      <c r="H7" s="153"/>
      <c r="I7" s="153"/>
      <c r="J7" s="135"/>
      <c r="K7" s="177" t="s">
        <v>65</v>
      </c>
      <c r="L7" s="147"/>
      <c r="M7" s="4"/>
      <c r="N7" s="4">
        <f>Personalizacion!$N$32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IF('3D Semana  7'!B30="Wgt","Wgt",IF(Personalizacion!$K$17="Default",IF('3D Semana  7'!I30&gt;=25,'3D Semana  7'!B30+Personalizacion!$K$17,'3D Semana  7'!B30),IF('3D Semana  7'!J30&gt;=18,'3D Semana  7'!B30+Personalizacion!$K$17,'3D Semana  7'!B30)))</f>
        <v/>
      </c>
      <c r="C8" s="151" t="str">
        <f>IF(Personalizacion!$K$17="Modified","4x12+","3x15+")</f>
        <v>4x12+</v>
      </c>
      <c r="D8" s="152" t="str">
        <f t="shared" ref="D8:F8" si="6">T8</f>
        <v/>
      </c>
      <c r="E8" s="152" t="str">
        <f t="shared" si="6"/>
        <v/>
      </c>
      <c r="F8" s="152" t="str">
        <f t="shared" si="6"/>
        <v/>
      </c>
      <c r="G8" s="153"/>
      <c r="H8" s="153"/>
      <c r="I8" s="153"/>
      <c r="J8" s="135"/>
      <c r="K8" s="178"/>
      <c r="L8" s="157"/>
      <c r="M8" s="4"/>
      <c r="N8" s="4" t="str">
        <f>Personalizacion!$N$33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IF('3D Semana  7'!B31="Wgt","Wgt",IF(Personalizacion!$K$18="Default",IF('3D Semana  7'!I31&gt;=25,'3D Semana  7'!B31+Personalizacion!$K$17,'3D Semana  7'!B31),IF('3D Semana  7'!J31&gt;=18,'3D Semana  7'!B31+Personalizacion!$K$17,'3D Semana  7'!B31)))</f>
        <v/>
      </c>
      <c r="C9" s="151" t="str">
        <f>IF(Personalizacion!$K$18="Modified","4x12+","3x15+")</f>
        <v>3x15+</v>
      </c>
      <c r="D9" s="152" t="str">
        <f t="shared" ref="D9:F9" si="7">T9</f>
        <v/>
      </c>
      <c r="E9" s="152" t="str">
        <f t="shared" si="7"/>
        <v/>
      </c>
      <c r="F9" s="152" t="str">
        <f t="shared" si="7"/>
        <v/>
      </c>
      <c r="G9" s="153"/>
      <c r="H9" s="153"/>
      <c r="I9" s="153"/>
      <c r="J9" s="135"/>
      <c r="K9" s="178"/>
      <c r="L9" s="157"/>
      <c r="M9" s="4"/>
      <c r="N9" s="4" t="str">
        <f>Personalizacion!$N$34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IF('3D Semana  7'!B32="Wgt","Wgt",IF(Personalizacion!$K$19="Default",IF('3D Semana  7'!I32&gt;=25,'3D Semana  7'!B32+Personalizacion!$K$17,'3D Semana  7'!B32),IF('3D Semana  7'!J32&gt;=18,'3D Semana  7'!B32+Personalizacion!$K$17,'3D Semana  7'!B32)))</f>
        <v/>
      </c>
      <c r="C10" s="151" t="str">
        <f>IF(Personalizacion!$K$19="Modified","4x12+","3x15+")</f>
        <v>4x12+</v>
      </c>
      <c r="D10" s="152" t="str">
        <f t="shared" ref="D10:F10" si="8">T10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3"/>
      <c r="J10" s="135"/>
      <c r="K10" s="179"/>
      <c r="L10" s="164"/>
      <c r="M10" s="4"/>
      <c r="N10" s="4" t="str">
        <f>Personalizacion!$N$35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Press militar</v>
      </c>
      <c r="F12" s="203" t="str">
        <f>IF(I14="","",SUM(B14*(MAX(G14:L15))*0.0333+B14))</f>
        <v/>
      </c>
      <c r="G12" s="166"/>
      <c r="H12" s="166"/>
      <c r="I12" s="166"/>
      <c r="J12" s="102"/>
      <c r="K12" s="166"/>
      <c r="L12" s="1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Personalizacion!$I$21</f>
        <v>Press militar</v>
      </c>
      <c r="B14" s="123" t="str">
        <f>IF('3D Semana 8'!B3="Retest","Wgt",IF(AND(Z14=0,R14=0),"Retest",IF(Z14+AA14=3,'3D Semana 8'!B3+AC14,IF(Z14+AA14=5,'3D Semana 8'!B3+N14,'3D Semana 8'!B3))))</f>
        <v>Wgt</v>
      </c>
      <c r="C14" s="123" t="str">
        <f>IF(B14="Retest","5RM",IF(AND('3D Semana 8'!B3="Retest",Personalizacion!$K$21="Default"),"5x3+",IF(AND('3D Semana 8'!B3="Retest",Personalizacion!$K$21="Modified"),"3x5+",IF(SUM('3D Semana 8'!G3:L3)&gt;=X14,'3D Semana 8'!C3,IF('3D Semana 8'!C3="5x3+","6x2+",IF('3D Semana 8'!C3="6x2+","10x1+",IF('3D Semana 8'!C3="10x1+","5RM",IF('3D Semana 8'!C3="3x5+","4x3+",IF('3D Semana 8'!C3="4x3+","5x2+","5RM")))))))))</f>
        <v>10x1+</v>
      </c>
      <c r="D14" s="192">
        <f t="shared" ref="D14:F14" si="9">T14</f>
        <v>0</v>
      </c>
      <c r="E14" s="192">
        <f t="shared" si="9"/>
        <v>0</v>
      </c>
      <c r="F14" s="192">
        <f t="shared" si="9"/>
        <v>0</v>
      </c>
      <c r="G14" s="135"/>
      <c r="H14" s="135"/>
      <c r="I14" s="135"/>
      <c r="J14" s="125"/>
      <c r="K14" s="135"/>
      <c r="L14" s="13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IF(OR('3D Semana 8'!C3="10x1+",'3D Semana 8'!C3="5x2+"),0,1)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IF(OR('3D Semana 8'!C3="5x3+",'3D Semana 8'!C3="3x5+"),15,IF(OR('3D Semana 8'!C3="6x2+",'3D Semana 8'!C3="4x3+"),12,10))</f>
        <v>12</v>
      </c>
      <c r="Y14" s="4">
        <f>SUMPRODUCT('3D Semana 8'!G3:L4+'3D Semana 8'!G4:L4)</f>
        <v>0</v>
      </c>
      <c r="Z14" s="127">
        <f>IF(Y14&gt;=X14,"1",0)</f>
        <v>0</v>
      </c>
      <c r="AA14" s="4">
        <f>IF(Personalizacion!$K$9="Modified",2,4)</f>
        <v>4</v>
      </c>
      <c r="AB14" s="4">
        <f>IF('3D Semana 8'!C3="5x3+",'3D Semana 8'!K3,IF('3D Semana 8'!C3="3x5+",'3D Semana 8'!I3,0))</f>
        <v>0</v>
      </c>
      <c r="AC14" s="4" t="str">
        <f>IF('3D Semana 8'!C3="5x3+",IF(AND(AB14&gt;=3,AB14&lt;=4),N14,IF(AND(AB14&gt;=5,AB14&lt;=7),O14,P14)),IF(AND(AB14&gt;=5,AB14&lt;=6),N14,IF(AND(AB14&gt;=7,AB14&lt;=8),O14,P14)))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0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0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>
        <f t="array" ref="AQ14">IF(OR($B14="Wgt",$B14="Reset",$B14="Retest",$B14=0),0,IF(Personalizacion!$K$6="Lbs",INDEX(#REF!,MATCH($B14,#REF!,0)),INDEX('Kg BarCalc'!N:N,MATCH($B14,'Kg BarCalc'!$A:$A,0))))</f>
        <v>0</v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Personalizacion!$I$22</f>
        <v>Peso muerto</v>
      </c>
      <c r="B16" s="142" t="str">
        <f>IF(OR('3D Semana 8'!B5="Reset",'3D Semana 8'!B5="Wgt"),"Wgt",IF(SUMPRODUCT('3D Semana 8'!G5:J5)&gt;=X16,SUM('3D Semana 8'!B5+N16),IF(OR('3D Semana 8'!C5="3x6",'3D Semana 8'!C5="4x4"),"Reset",'3D Semana 8'!B5)))</f>
        <v>Wgt</v>
      </c>
      <c r="C16" s="142" t="str">
        <f>IF(AND(B16="Reset",Personalizacion!$K$22="Default"),"3x10",IF(AND(B16="Reset",Personalizacion!$K$22="Modified"),"4x8",IF(SUMPRODUCT('3D Semana 8'!G5:J5)&gt;=X16,'3D Semana 8'!C5,IF('3D Semana 8'!C5="3x10","3x8",IF('3D Semana 8'!C5="3x8","3x6",IF('3D Semana 8'!C5="3x6","Wgt",IF('3D Semana 8'!C5="4x8","4x6",IF('3D Semana 8'!C5="4x6","4x4","Wgt"))))))))</f>
        <v>Wgt</v>
      </c>
      <c r="D16" s="143">
        <f t="shared" ref="D16:F16" si="10">T16</f>
        <v>0</v>
      </c>
      <c r="E16" s="143">
        <f t="shared" si="10"/>
        <v>0</v>
      </c>
      <c r="F16" s="143">
        <f t="shared" si="10"/>
        <v>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IF('3D Semana 8'!C5="3x10",30,IF('3D Semana 8'!C5="4x8",32,IF(OR('3D Semana 8'!C5="3x8",'3D Semana 8'!C5="4x6"),24,IF('3D Semana 8'!C5="3x6",18,16))))</f>
        <v>18</v>
      </c>
      <c r="Y16" s="4"/>
      <c r="Z16" s="4"/>
      <c r="AA16" s="4"/>
      <c r="AB16" s="4"/>
      <c r="AC16" s="4"/>
      <c r="AD16" s="4">
        <f t="shared" ref="AD16:AD21" si="12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0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>
        <f t="array" ref="AQ16">IF(OR($B16="Wgt",$B16="Reset",$B16="Retest",$B16=0),0,IF(Personalizacion!$K$6="Lbs",INDEX(#REF!,MATCH($B16,#REF!,0)),INDEX('Kg BarCalc'!N:N,MATCH($B16,'Kg BarCalc'!$A:$A,0))))</f>
        <v>0</v>
      </c>
      <c r="AR16" s="4"/>
    </row>
    <row r="17">
      <c r="A17" s="141" t="str">
        <f>IF(Personalizacion!$I$23="Opt Tier 2","",Personalizacion!$I$23)</f>
        <v/>
      </c>
      <c r="B17" s="142" t="str">
        <f>IF(OR('3D Semana 8'!B6="Reset",'3D Semana 8'!B6="Wgt"),"Wgt",IF(SUMPRODUCT('3D Semana 8'!G6:J6)&gt;=X17,SUM('3D Semana 8'!B6+N17),IF(OR('3D Semana 8'!C6="3x6",'3D Semana 8'!C6="4x4"),"Reset",'3D Semana 8'!B6)))</f>
        <v>Wgt</v>
      </c>
      <c r="C17" s="142" t="str">
        <f>IF(AND(B17="Reset",Personalizacion!$K$23="Default"),"3x10",IF(AND(B17="Reset",Personalizacion!$K$23="Modified"),"4x8",IF(SUMPRODUCT('3D Semana 8'!G6:J6)&gt;=X17,'3D Semana 8'!C6,IF('3D Semana 8'!C6="3x10","3x8",IF('3D Semana 8'!C6="3x8","3x6",IF('3D Semana 8'!C6="3x6","Wgt",IF('3D Semana 8'!C6="4x8","4x6",IF('3D Semana 8'!C6="4x6","4x4","Wgt"))))))))</f>
        <v>Wgt</v>
      </c>
      <c r="D17" s="143">
        <f t="shared" ref="D17:F17" si="11">T17</f>
        <v>0</v>
      </c>
      <c r="E17" s="143">
        <f t="shared" si="11"/>
        <v>0</v>
      </c>
      <c r="F17" s="143">
        <f t="shared" si="11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8'!C6="3x10",30,IF('3D Semana 8'!C6="4x8",32,IF(OR('3D Semana 8'!C6="3x8",'3D Semana 8'!C6="4x6"),24,IF('3D Semana 8'!C6="3x6",18,16))))</f>
        <v>16</v>
      </c>
      <c r="Y17" s="4"/>
      <c r="Z17" s="4"/>
      <c r="AA17" s="4"/>
      <c r="AB17" s="4"/>
      <c r="AC17" s="4"/>
      <c r="AD17" s="4">
        <f t="shared" si="12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1" t="str">
        <f>Personalizacion!$I$24</f>
        <v>Remo con mancuernas</v>
      </c>
      <c r="B18" s="151">
        <f>IF('3D Semana 8'!B7="Wgt","Wgt",IF(Personalizacion!$K$32="Default",IF('3D Semana 8'!I7&gt;=25,'3D Semana 8'!B7+N18,'3D Semana 8'!B7),IF('3D Semana 8'!J7&gt;=18,'3D Semana 8'!B7+N18,'3D Semana 8'!B7)))</f>
        <v>20</v>
      </c>
      <c r="C18" s="151" t="str">
        <f>IF(Personalizacion!$K$24="Modified","4x12+","3x15+")</f>
        <v>3x15+</v>
      </c>
      <c r="D18" s="195"/>
      <c r="E18" s="195"/>
      <c r="F18" s="195"/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12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IF(Personalizacion!$I$25="Opt Tier 3","",Personalizacion!$I$25)</f>
        <v>Curl martillo</v>
      </c>
      <c r="B19" s="151" t="str">
        <f>IF('3D Semana 8'!B8="Wgt","Wgt",IF(Personalizacion!$K$33="Default",IF('3D Semana 8'!I8&gt;=25,'3D Semana 8'!B8+N19,'3D Semana 8'!B8),IF('3D Semana 8'!J8&gt;=18,'3D Semana 8'!B8+N19,'3D Semana 8'!B8)))</f>
        <v/>
      </c>
      <c r="C19" s="151" t="str">
        <f>IF(Personalizacion!$K$25="Modified","4x12+","3x15+")</f>
        <v>4x12+</v>
      </c>
      <c r="D19" s="195"/>
      <c r="E19" s="195"/>
      <c r="F19" s="195"/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12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IF(Personalizacion!$I$26="Opt Tier 3","",Personalizacion!$I$26)</f>
        <v>Face pulls</v>
      </c>
      <c r="B20" s="151" t="str">
        <f>IF('3D Semana 8'!B9="Wgt","Wgt",IF(Personalizacion!$K$34="Default",IF('3D Semana 8'!I9&gt;=25,'3D Semana 8'!B9+N20,'3D Semana 8'!B9),IF('3D Semana 8'!J9&gt;=18,'3D Semana 8'!B9+N20,'3D Semana 8'!B9)))</f>
        <v/>
      </c>
      <c r="C20" s="151" t="str">
        <f>IF(Personalizacion!$K$26="Modified","4x12+","3x15+")</f>
        <v>3x15+</v>
      </c>
      <c r="D20" s="197"/>
      <c r="E20" s="197"/>
      <c r="F20" s="197"/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12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IF('3D Semana 8'!B10="Wgt","Wgt",IF(Personalizacion!$K$35="Default",IF('3D Semana 8'!I10&gt;=25,'3D Semana 8'!B10+N21,'3D Semana 8'!B10),IF('3D Semana 8'!J10&gt;=18,'3D Semana 8'!B10+N21,'3D Semana 8'!B10)))</f>
        <v/>
      </c>
      <c r="C21" s="151" t="str">
        <f>IF(Personalizacion!$K$27="Modified","4x12+","3x15+")</f>
        <v>4x12+</v>
      </c>
      <c r="D21" s="195"/>
      <c r="E21" s="195"/>
      <c r="F21" s="195"/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12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Press de banca</v>
      </c>
      <c r="F23" s="203" t="str">
        <f>IF(I25="","",SUM(B25*(MAX(G25:L26))*0.0333+B25))</f>
        <v/>
      </c>
      <c r="G23" s="166"/>
      <c r="H23" s="166"/>
      <c r="I23" s="166"/>
      <c r="J23" s="102"/>
      <c r="K23" s="166"/>
      <c r="L23" s="16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IF('3D Semana 8'!B14="Retest","Wgt",IF(AND(Z25=0,R25=0),"Retest",IF(Z25+AA25=3,'3D Semana 8'!B14+AC25,IF(Z25+AA25=5,'3D Semana 8'!B14+N25,'3D Semana 8'!B14))))</f>
        <v>Wgt</v>
      </c>
      <c r="C25" s="123" t="str">
        <f>IF(B25="Retest","5RM",IF(AND('3D Semana 8'!B14="Retest",Personalizacion!$K$29="Default"),"5x3+",IF(AND('3D Semana 8'!B14="Retest",Personalizacion!$K$29="Modified"),"3x5+",IF(SUM('3D Semana 8'!G14:L15)&gt;=X25,'3D Semana 8'!C14,IF('3D Semana 8'!C14="5x3+","6x2+",IF('3D Semana 8'!C14="6x2+","10x1+",IF('3D Semana 8'!C14="10x1+","5RM",IF('3D Semana 8'!C14="3x5+","4x3+",IF('3D Semana 8'!C14="4x3+","5x2+","5RM")))))))))</f>
        <v>10x1+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35"/>
      <c r="H25" s="135"/>
      <c r="I25" s="135"/>
      <c r="J25" s="125"/>
      <c r="K25" s="135"/>
      <c r="L25" s="13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IF(OR('3D Semana 8'!C14="10x1+",'3D Semana 8'!C14="5x2+"),0,1)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IF(OR('3D Semana 8'!C14="5x3+",'3D Semana 8'!C14="3x5+"),15,IF(OR('3D Semana 8'!C14="6x2+",'3D Semana 8'!C14="4x3+"),12,10))</f>
        <v>12</v>
      </c>
      <c r="Y25" s="4">
        <f>SUMPRODUCT('3D Semana 8'!G14:L15+'3D Semana 8'!G15:L15)</f>
        <v>0</v>
      </c>
      <c r="Z25" s="127">
        <f>IF(Y25&gt;=X25,"1",0)</f>
        <v>0</v>
      </c>
      <c r="AA25" s="4">
        <f>IF(Personalizacion!$K$9="Modified",2,4)</f>
        <v>4</v>
      </c>
      <c r="AB25" s="4">
        <f>IF('3D Semana 8'!C14="5x3+",'3D Semana 8'!K14,IF('3D Semana 8'!C14="3x5+",'3D Semana 8'!I14,0))</f>
        <v>0</v>
      </c>
      <c r="AC25" s="4" t="str">
        <f>IF('3D Semana 8'!C14="5x3+",IF(AND(AB25&gt;=3,AB25&lt;=4),N25,IF(AND(AB25&gt;=5,AB25&lt;=7),O25,P25)),IF(AND(AB25&gt;=5,AB25&lt;=6),N25,IF(AND(AB25&gt;=7,AB25&lt;=8),O25,P25)))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0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0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>
        <f t="array" ref="AQ25">IF(OR($B25="Wgt",$B25="Reset",$B25="Retest",$B25=0),0,IF(Personalizacion!$K$6="Lbs",INDEX(#REF!,MATCH($B25,#REF!,0)),INDEX('Kg BarCalc'!N:N,MATCH($B25,'Kg BarCalc'!$A:$A,0))))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IF(OR('3D Semana 8'!B16="Reset",'3D Semana 8'!B16="Wgt"),"Wgt",IF(SUMPRODUCT('3D Semana 8'!G16:J16)&gt;=X27,SUM('3D Semana 8'!B16+N27),IF(OR('3D Semana 8'!C16="3x6",'3D Semana 8'!C16="4x4"),"Reset",'3D Semana 8'!B16)))</f>
        <v>Wgt</v>
      </c>
      <c r="C27" s="142" t="str">
        <f>IF(AND(B27="Reset",Personalizacion!$K$30="Default"),"3x10",IF(AND(B27="Reset",Personalizacion!$K$30="Modified"),"4x8",IF(SUMPRODUCT('3D Semana 8'!G16:J16)&gt;=X27,'3D Semana 8'!C16,IF('3D Semana 8'!C16="3x10","3x8",IF('3D Semana 8'!C16="3x8","3x6",IF('3D Semana 8'!C16="3x6","Wgt",IF('3D Semana 8'!C16="4x8","4x6",IF('3D Semana 8'!C16="4x6","4x4","Wgt"))))))))</f>
        <v>Wgt</v>
      </c>
      <c r="D27" s="143">
        <f t="shared" ref="D27:F27" si="14">T27</f>
        <v>0</v>
      </c>
      <c r="E27" s="143">
        <f t="shared" si="14"/>
        <v>0</v>
      </c>
      <c r="F27" s="143">
        <f t="shared" si="14"/>
        <v>0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IF('3D Semana 8'!C16="3x10",30,IF('3D Semana 8'!C16="4x8",32,IF(OR('3D Semana 8'!C16="3x8",'3D Semana 8'!C16="4x6"),24,IF('3D Semana 8'!C16="3x6",18,16))))</f>
        <v>18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0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>
        <f t="array" ref="AQ27">IF(OR($B27="Wgt",$B27="Reset",$B27="Retest",$B27=0),0,IF(Personalizacion!$K$6="Lbs",INDEX(#REF!,MATCH($B27,#REF!,0)),INDEX('Kg BarCalc'!N:N,MATCH($B27,'Kg BarCalc'!$A:$A,0))))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IF(OR('3D Semana 8'!B17="Reset",'3D Semana 8'!B17="Wgt"),"Wgt",IF(SUMPRODUCT('3D Semana 8'!G17:J17)&gt;=X28,SUM('3D Semana 8'!B17+N28),IF(OR('3D Semana 8'!C17="3x6",'3D Semana 8'!C17="4x4"),"Reset",'3D Semana 8'!B17)))</f>
        <v>Wgt</v>
      </c>
      <c r="C28" s="142" t="str">
        <f>IF(AND(B28="Reset",Personalizacion!$K$31="Default"),"3x10",IF(AND(B28="Reset",Personalizacion!$K$31="Modified"),"4x8",IF(SUMPRODUCT('3D Semana 8'!G17:J17)&gt;=X28,'3D Semana 8'!C17,IF('3D Semana 8'!C17="3x10","3x8",IF('3D Semana 8'!C17="3x8","3x6",IF('3D Semana 8'!C17="3x6","Wgt",IF('3D Semana 8'!C17="4x8","4x6",IF('3D Semana 8'!C17="4x6","4x4","Wgt"))))))))</f>
        <v>Wgt</v>
      </c>
      <c r="D28" s="143">
        <f t="shared" ref="D28:F28" si="15">T28</f>
        <v>0</v>
      </c>
      <c r="E28" s="143">
        <f t="shared" si="15"/>
        <v>0</v>
      </c>
      <c r="F28" s="143">
        <f t="shared" si="15"/>
        <v>0</v>
      </c>
      <c r="G28" s="144"/>
      <c r="H28" s="144"/>
      <c r="I28" s="144"/>
      <c r="J28" s="135"/>
      <c r="K28" s="179"/>
      <c r="L28" s="164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8'!C17="3x10",30,IF('3D Semana 8'!C17="4x8",32,IF(OR('3D Semana 8'!C17="3x8",'3D Semana 8'!C17="4x6"),24,IF('3D Semana 8'!C17="3x6",18,16))))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1" t="str">
        <f>Personalizacion!$I$32</f>
        <v>Jalon al pecho</v>
      </c>
      <c r="B29" s="151">
        <f>IF('3D Semana 8'!B18="Wgt","Wgt",IF(Personalizacion!$K$40="Default",IF('3D Semana 8'!I18&gt;=25,'3D Semana 8'!B18+N29,'3D Semana 8'!B18),IF('3D Semana 8'!J18&gt;=18,'3D Semana 8'!B18+N29,'3D Semana 8'!B18)))</f>
        <v>30</v>
      </c>
      <c r="C29" s="151" t="str">
        <f>IF(Personalizacion!$K$32="Modified","4x12+","3x15+")</f>
        <v>3x15+</v>
      </c>
      <c r="D29" s="195"/>
      <c r="E29" s="195"/>
      <c r="F29" s="195"/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IF('3D Semana 8'!B19="Wgt","Wgt",IF(Personalizacion!$K$41="Default",IF('3D Semana 8'!I19&gt;=25,'3D Semana 8'!B19+N30,'3D Semana 8'!B19),IF('3D Semana 8'!J19&gt;=18,'3D Semana 8'!B19+N30,'3D Semana 8'!B19)))</f>
        <v/>
      </c>
      <c r="C30" s="151" t="str">
        <f>IF(Personalizacion!$K$33="Modified","4x12+","3x15+")</f>
        <v>4x12+</v>
      </c>
      <c r="D30" s="195"/>
      <c r="E30" s="195"/>
      <c r="F30" s="195"/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IF('3D Semana 8'!B20="Wgt","Wgt",IF(Personalizacion!$K$42="Default",IF('3D Semana 8'!I20&gt;=25,'3D Semana 8'!B20+N31,'3D Semana 8'!B20),IF('3D Semana 8'!J20&gt;=18,'3D Semana 8'!B20+N31,'3D Semana 8'!B20)))</f>
        <v/>
      </c>
      <c r="C31" s="151" t="str">
        <f>IF(Personalizacion!$K$34="Modified","4x12+","3x15+")</f>
        <v>3x15+</v>
      </c>
      <c r="D31" s="197"/>
      <c r="E31" s="197"/>
      <c r="F31" s="197"/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IF('3D Semana 8'!B21="Wgt","Wgt",IF(Personalizacion!$K$43="Default",IF('3D Semana 8'!I21&gt;=25,'3D Semana 8'!B21+N32,'3D Semana 8'!B21),IF('3D Semana 8'!J21&gt;=18,'3D Semana 8'!B21+N32,'3D Semana 8'!B21)))</f>
        <v/>
      </c>
      <c r="C32" s="151" t="str">
        <f>IF(Personalizacion!$K$35="Modified","4x12+","3x15+")</f>
        <v>4x12+</v>
      </c>
      <c r="D32" s="195"/>
      <c r="E32" s="195"/>
      <c r="F32" s="195"/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4"/>
      <c r="B33" s="4"/>
      <c r="C33" s="4"/>
      <c r="D33" s="167"/>
      <c r="E33" s="167"/>
      <c r="F33" s="16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E12:AQ12"/>
    <mergeCell ref="AE23:AQ23"/>
    <mergeCell ref="K18:L21"/>
    <mergeCell ref="K27:L28"/>
    <mergeCell ref="K29:L32"/>
    <mergeCell ref="AE1:AQ1"/>
    <mergeCell ref="D2:F2"/>
    <mergeCell ref="K5:L6"/>
    <mergeCell ref="K7:L10"/>
    <mergeCell ref="D13:F13"/>
    <mergeCell ref="K16:L17"/>
    <mergeCell ref="D24:F24"/>
  </mergeCells>
  <conditionalFormatting sqref="G14:I14">
    <cfRule type="expression" dxfId="0" priority="1">
      <formula>$C14="5x3+"</formula>
    </cfRule>
  </conditionalFormatting>
  <conditionalFormatting sqref="G14:I14">
    <cfRule type="expression" dxfId="0" priority="2">
      <formula>$C14="5x2+"</formula>
    </cfRule>
  </conditionalFormatting>
  <conditionalFormatting sqref="G14:I14">
    <cfRule type="expression" dxfId="0" priority="3">
      <formula>$C14="10x1+"</formula>
    </cfRule>
  </conditionalFormatting>
  <conditionalFormatting sqref="L14 G14:I14">
    <cfRule type="expression" dxfId="0" priority="4">
      <formula>$C14="6x2+"</formula>
    </cfRule>
  </conditionalFormatting>
  <conditionalFormatting sqref="A3">
    <cfRule type="expression" dxfId="0" priority="5">
      <formula>$C3="5x3+"</formula>
    </cfRule>
  </conditionalFormatting>
  <conditionalFormatting sqref="A3">
    <cfRule type="expression" dxfId="0" priority="6">
      <formula>$C3="5x2+"</formula>
    </cfRule>
  </conditionalFormatting>
  <conditionalFormatting sqref="A3">
    <cfRule type="expression" dxfId="0" priority="7">
      <formula>$C3="10x1+"</formula>
    </cfRule>
  </conditionalFormatting>
  <conditionalFormatting sqref="A3">
    <cfRule type="expression" dxfId="0" priority="8">
      <formula>$C3="6x2+"</formula>
    </cfRule>
  </conditionalFormatting>
  <conditionalFormatting sqref="A3">
    <cfRule type="expression" dxfId="0" priority="9">
      <formula>$C3="5RM"</formula>
    </cfRule>
  </conditionalFormatting>
  <conditionalFormatting sqref="A3">
    <cfRule type="expression" dxfId="0" priority="10">
      <formula>$C3="3x5+"</formula>
    </cfRule>
  </conditionalFormatting>
  <conditionalFormatting sqref="A3">
    <cfRule type="expression" dxfId="0" priority="11">
      <formula>$C3="4x3+"</formula>
    </cfRule>
  </conditionalFormatting>
  <conditionalFormatting sqref="A14">
    <cfRule type="expression" dxfId="0" priority="12">
      <formula>$C14="5x3+"</formula>
    </cfRule>
  </conditionalFormatting>
  <conditionalFormatting sqref="A14">
    <cfRule type="expression" dxfId="0" priority="13">
      <formula>$C14="5x2+"</formula>
    </cfRule>
  </conditionalFormatting>
  <conditionalFormatting sqref="A14">
    <cfRule type="expression" dxfId="0" priority="14">
      <formula>$C14="10x1+"</formula>
    </cfRule>
  </conditionalFormatting>
  <conditionalFormatting sqref="A14">
    <cfRule type="expression" dxfId="0" priority="15">
      <formula>$C14="6x2+"</formula>
    </cfRule>
  </conditionalFormatting>
  <conditionalFormatting sqref="A14">
    <cfRule type="expression" dxfId="0" priority="16">
      <formula>$C14="5RM"</formula>
    </cfRule>
  </conditionalFormatting>
  <conditionalFormatting sqref="A14">
    <cfRule type="expression" dxfId="0" priority="17">
      <formula>$C14="3x5+"</formula>
    </cfRule>
  </conditionalFormatting>
  <conditionalFormatting sqref="A14">
    <cfRule type="expression" dxfId="0" priority="18">
      <formula>$C14="4x3+"</formula>
    </cfRule>
  </conditionalFormatting>
  <conditionalFormatting sqref="A25">
    <cfRule type="expression" dxfId="0" priority="19">
      <formula>$C25="5x3+"</formula>
    </cfRule>
  </conditionalFormatting>
  <conditionalFormatting sqref="A25">
    <cfRule type="expression" dxfId="0" priority="20">
      <formula>$C25="5x2+"</formula>
    </cfRule>
  </conditionalFormatting>
  <conditionalFormatting sqref="A25">
    <cfRule type="expression" dxfId="0" priority="21">
      <formula>$C25="10x1+"</formula>
    </cfRule>
  </conditionalFormatting>
  <conditionalFormatting sqref="A25">
    <cfRule type="expression" dxfId="0" priority="22">
      <formula>$C25="6x2+"</formula>
    </cfRule>
  </conditionalFormatting>
  <conditionalFormatting sqref="A25">
    <cfRule type="expression" dxfId="0" priority="23">
      <formula>$C25="5RM"</formula>
    </cfRule>
  </conditionalFormatting>
  <conditionalFormatting sqref="A25">
    <cfRule type="expression" dxfId="0" priority="24">
      <formula>$C25="3x5+"</formula>
    </cfRule>
  </conditionalFormatting>
  <conditionalFormatting sqref="A25">
    <cfRule type="expression" dxfId="0" priority="25">
      <formula>$C25="4x3+"</formula>
    </cfRule>
  </conditionalFormatting>
  <conditionalFormatting sqref="D3:I3">
    <cfRule type="expression" dxfId="0" priority="26">
      <formula>$C3="3x5+"</formula>
    </cfRule>
  </conditionalFormatting>
  <conditionalFormatting sqref="D3:I3">
    <cfRule type="expression" dxfId="0" priority="27">
      <formula>$C3="4x3+"</formula>
    </cfRule>
  </conditionalFormatting>
  <conditionalFormatting sqref="K3">
    <cfRule type="expression" dxfId="0" priority="28">
      <formula>$C3="5x3+"</formula>
    </cfRule>
  </conditionalFormatting>
  <conditionalFormatting sqref="K3">
    <cfRule type="expression" dxfId="0" priority="29">
      <formula>$C3="5x2+"</formula>
    </cfRule>
  </conditionalFormatting>
  <conditionalFormatting sqref="K3">
    <cfRule type="expression" dxfId="0" priority="30">
      <formula>$C3="10x1+"</formula>
    </cfRule>
  </conditionalFormatting>
  <conditionalFormatting sqref="K3">
    <cfRule type="expression" dxfId="0" priority="31">
      <formula>$C3="6x2+"</formula>
    </cfRule>
  </conditionalFormatting>
  <conditionalFormatting sqref="D3:I3">
    <cfRule type="expression" dxfId="0" priority="32">
      <formula>$C3="5x3+"</formula>
    </cfRule>
  </conditionalFormatting>
  <conditionalFormatting sqref="D3:I3">
    <cfRule type="expression" dxfId="0" priority="33">
      <formula>$C3="5x2+"</formula>
    </cfRule>
  </conditionalFormatting>
  <conditionalFormatting sqref="D3:I3">
    <cfRule type="expression" dxfId="0" priority="34">
      <formula>$C3="10x1+"</formula>
    </cfRule>
  </conditionalFormatting>
  <conditionalFormatting sqref="D3:I3 L3">
    <cfRule type="expression" dxfId="0" priority="35">
      <formula>$C3="6x2+"</formula>
    </cfRule>
  </conditionalFormatting>
  <conditionalFormatting sqref="D3:F3">
    <cfRule type="expression" dxfId="0" priority="36">
      <formula>$C3="5RM"</formula>
    </cfRule>
  </conditionalFormatting>
  <conditionalFormatting sqref="G4:I4 K4">
    <cfRule type="expression" dxfId="0" priority="37">
      <formula>$C3="10x1+"</formula>
    </cfRule>
  </conditionalFormatting>
  <conditionalFormatting sqref="B3:C3">
    <cfRule type="expression" dxfId="0" priority="38">
      <formula>$C3="5x3+"</formula>
    </cfRule>
  </conditionalFormatting>
  <conditionalFormatting sqref="B3:C3">
    <cfRule type="expression" dxfId="0" priority="39">
      <formula>$C3="5x2+"</formula>
    </cfRule>
  </conditionalFormatting>
  <conditionalFormatting sqref="B3:C3">
    <cfRule type="expression" dxfId="0" priority="40">
      <formula>$C3="10x1+"</formula>
    </cfRule>
  </conditionalFormatting>
  <conditionalFormatting sqref="B3:C3">
    <cfRule type="expression" dxfId="0" priority="41">
      <formula>$C3="6x2+"</formula>
    </cfRule>
  </conditionalFormatting>
  <conditionalFormatting sqref="B3:C3">
    <cfRule type="expression" dxfId="0" priority="42">
      <formula>$C3="5RM"</formula>
    </cfRule>
  </conditionalFormatting>
  <conditionalFormatting sqref="B3:C3">
    <cfRule type="expression" dxfId="0" priority="43">
      <formula>$C3="3x5+"</formula>
    </cfRule>
  </conditionalFormatting>
  <conditionalFormatting sqref="B3:C3">
    <cfRule type="expression" dxfId="0" priority="44">
      <formula>$C3="4x3+"</formula>
    </cfRule>
  </conditionalFormatting>
  <conditionalFormatting sqref="B14:C14">
    <cfRule type="expression" dxfId="0" priority="45">
      <formula>$C14="5x3+"</formula>
    </cfRule>
  </conditionalFormatting>
  <conditionalFormatting sqref="B14:C14">
    <cfRule type="expression" dxfId="0" priority="46">
      <formula>$C14="5x2+"</formula>
    </cfRule>
  </conditionalFormatting>
  <conditionalFormatting sqref="B14:C14">
    <cfRule type="expression" dxfId="0" priority="47">
      <formula>$C14="10x1+"</formula>
    </cfRule>
  </conditionalFormatting>
  <conditionalFormatting sqref="B14:C14">
    <cfRule type="expression" dxfId="0" priority="48">
      <formula>$C14="6x2+"</formula>
    </cfRule>
  </conditionalFormatting>
  <conditionalFormatting sqref="B14:C14">
    <cfRule type="expression" dxfId="0" priority="49">
      <formula>$C14="5RM"</formula>
    </cfRule>
  </conditionalFormatting>
  <conditionalFormatting sqref="B14:C14">
    <cfRule type="expression" dxfId="0" priority="50">
      <formula>$C14="3x5+"</formula>
    </cfRule>
  </conditionalFormatting>
  <conditionalFormatting sqref="B14:C14">
    <cfRule type="expression" dxfId="0" priority="51">
      <formula>$C14="4x3+"</formula>
    </cfRule>
  </conditionalFormatting>
  <conditionalFormatting sqref="G15:I15 K15">
    <cfRule type="expression" dxfId="0" priority="52">
      <formula>$C14="10x1+"</formula>
    </cfRule>
  </conditionalFormatting>
  <conditionalFormatting sqref="G14:I14">
    <cfRule type="expression" dxfId="0" priority="53">
      <formula>$C14="3x5+"</formula>
    </cfRule>
  </conditionalFormatting>
  <conditionalFormatting sqref="G14:I14">
    <cfRule type="expression" dxfId="0" priority="54">
      <formula>$C14="4x3+"</formula>
    </cfRule>
  </conditionalFormatting>
  <conditionalFormatting sqref="K14">
    <cfRule type="expression" dxfId="0" priority="55">
      <formula>$C14="5x3+"</formula>
    </cfRule>
  </conditionalFormatting>
  <conditionalFormatting sqref="K14">
    <cfRule type="expression" dxfId="0" priority="56">
      <formula>$C14="5x2+"</formula>
    </cfRule>
  </conditionalFormatting>
  <conditionalFormatting sqref="K14">
    <cfRule type="expression" dxfId="0" priority="57">
      <formula>$C14="10x1+"</formula>
    </cfRule>
  </conditionalFormatting>
  <conditionalFormatting sqref="K14">
    <cfRule type="expression" dxfId="0" priority="58">
      <formula>$C14="6x2+"</formula>
    </cfRule>
  </conditionalFormatting>
  <conditionalFormatting sqref="D14:F15">
    <cfRule type="expression" dxfId="0" priority="59">
      <formula>$C14="5x3+"</formula>
    </cfRule>
  </conditionalFormatting>
  <conditionalFormatting sqref="D14:F15">
    <cfRule type="expression" dxfId="0" priority="60">
      <formula>$C14="5x2+"</formula>
    </cfRule>
  </conditionalFormatting>
  <conditionalFormatting sqref="D14:F15">
    <cfRule type="expression" dxfId="0" priority="61">
      <formula>$C14="10x1+"</formula>
    </cfRule>
  </conditionalFormatting>
  <conditionalFormatting sqref="D14:F15">
    <cfRule type="expression" dxfId="0" priority="62">
      <formula>$C14="6x2+"</formula>
    </cfRule>
  </conditionalFormatting>
  <conditionalFormatting sqref="D14:F15">
    <cfRule type="expression" dxfId="0" priority="63">
      <formula>$C14="5RM"</formula>
    </cfRule>
  </conditionalFormatting>
  <conditionalFormatting sqref="D14:F15">
    <cfRule type="expression" dxfId="0" priority="64">
      <formula>$C14="3x5+"</formula>
    </cfRule>
  </conditionalFormatting>
  <conditionalFormatting sqref="D14:F15">
    <cfRule type="expression" dxfId="0" priority="65">
      <formula>$C14="4x3+"</formula>
    </cfRule>
  </conditionalFormatting>
  <conditionalFormatting sqref="B25">
    <cfRule type="expression" dxfId="0" priority="66">
      <formula>$C25="5x3+"</formula>
    </cfRule>
  </conditionalFormatting>
  <conditionalFormatting sqref="C25">
    <cfRule type="expression" dxfId="0" priority="67">
      <formula>$C25="5x3+"</formula>
    </cfRule>
  </conditionalFormatting>
  <conditionalFormatting sqref="C25">
    <cfRule type="expression" dxfId="0" priority="68">
      <formula>$C25="5x2+"</formula>
    </cfRule>
  </conditionalFormatting>
  <conditionalFormatting sqref="C25">
    <cfRule type="expression" dxfId="0" priority="69">
      <formula>$C25="10x1+"</formula>
    </cfRule>
  </conditionalFormatting>
  <conditionalFormatting sqref="C25">
    <cfRule type="expression" dxfId="0" priority="70">
      <formula>$C25="6x2+"</formula>
    </cfRule>
  </conditionalFormatting>
  <conditionalFormatting sqref="C25">
    <cfRule type="expression" dxfId="0" priority="71">
      <formula>$C25="5RM"</formula>
    </cfRule>
  </conditionalFormatting>
  <conditionalFormatting sqref="C25">
    <cfRule type="expression" dxfId="0" priority="72">
      <formula>$C25="3x5+"</formula>
    </cfRule>
  </conditionalFormatting>
  <conditionalFormatting sqref="C25">
    <cfRule type="expression" dxfId="0" priority="73">
      <formula>$C25="4x3+"</formula>
    </cfRule>
  </conditionalFormatting>
  <conditionalFormatting sqref="B25">
    <cfRule type="expression" dxfId="0" priority="74">
      <formula>$C25="5x2+"</formula>
    </cfRule>
  </conditionalFormatting>
  <conditionalFormatting sqref="B25">
    <cfRule type="expression" dxfId="0" priority="75">
      <formula>$C25="10x1+"</formula>
    </cfRule>
  </conditionalFormatting>
  <conditionalFormatting sqref="B25">
    <cfRule type="expression" dxfId="0" priority="76">
      <formula>$C25="6x2+"</formula>
    </cfRule>
  </conditionalFormatting>
  <conditionalFormatting sqref="D25:F26">
    <cfRule type="expression" dxfId="0" priority="77">
      <formula>$C25="5x3+"</formula>
    </cfRule>
  </conditionalFormatting>
  <conditionalFormatting sqref="D25:F26">
    <cfRule type="expression" dxfId="0" priority="78">
      <formula>$C25="5x2+"</formula>
    </cfRule>
  </conditionalFormatting>
  <conditionalFormatting sqref="D25:F26">
    <cfRule type="expression" dxfId="0" priority="79">
      <formula>$C25="10x1+"</formula>
    </cfRule>
  </conditionalFormatting>
  <conditionalFormatting sqref="D25:F26">
    <cfRule type="expression" dxfId="0" priority="80">
      <formula>$C25="6x2+"</formula>
    </cfRule>
  </conditionalFormatting>
  <conditionalFormatting sqref="D25:F26">
    <cfRule type="expression" dxfId="0" priority="81">
      <formula>$C25="5RM"</formula>
    </cfRule>
  </conditionalFormatting>
  <conditionalFormatting sqref="D25:F26">
    <cfRule type="expression" dxfId="0" priority="82">
      <formula>$C25="3x5+"</formula>
    </cfRule>
  </conditionalFormatting>
  <conditionalFormatting sqref="D25:F26">
    <cfRule type="expression" dxfId="0" priority="83">
      <formula>$C25="4x3+"</formula>
    </cfRule>
  </conditionalFormatting>
  <conditionalFormatting sqref="B25">
    <cfRule type="expression" dxfId="0" priority="84">
      <formula>$C25="5RM"</formula>
    </cfRule>
  </conditionalFormatting>
  <conditionalFormatting sqref="B25">
    <cfRule type="expression" dxfId="0" priority="85">
      <formula>$C25="3x5+"</formula>
    </cfRule>
  </conditionalFormatting>
  <conditionalFormatting sqref="B25">
    <cfRule type="expression" dxfId="0" priority="86">
      <formula>$C25="4x3+"</formula>
    </cfRule>
  </conditionalFormatting>
  <conditionalFormatting sqref="K25">
    <cfRule type="expression" dxfId="0" priority="87">
      <formula>$C25="5x3+"</formula>
    </cfRule>
  </conditionalFormatting>
  <conditionalFormatting sqref="K25">
    <cfRule type="expression" dxfId="0" priority="88">
      <formula>$C25="5x2+"</formula>
    </cfRule>
  </conditionalFormatting>
  <conditionalFormatting sqref="K25">
    <cfRule type="expression" dxfId="0" priority="89">
      <formula>$C25="10x1+"</formula>
    </cfRule>
  </conditionalFormatting>
  <conditionalFormatting sqref="K25">
    <cfRule type="expression" dxfId="0" priority="90">
      <formula>$C25="6x2+"</formula>
    </cfRule>
  </conditionalFormatting>
  <conditionalFormatting sqref="G25:I25">
    <cfRule type="expression" dxfId="0" priority="91">
      <formula>$C25="5x3+"</formula>
    </cfRule>
  </conditionalFormatting>
  <conditionalFormatting sqref="G25:I25">
    <cfRule type="expression" dxfId="0" priority="92">
      <formula>$C25="5x2+"</formula>
    </cfRule>
  </conditionalFormatting>
  <conditionalFormatting sqref="G25:I25">
    <cfRule type="expression" dxfId="0" priority="93">
      <formula>$C25="10x1+"</formula>
    </cfRule>
  </conditionalFormatting>
  <conditionalFormatting sqref="G25:I25 L25">
    <cfRule type="expression" dxfId="0" priority="94">
      <formula>$C25="6x2+"</formula>
    </cfRule>
  </conditionalFormatting>
  <conditionalFormatting sqref="G26:I26 K26">
    <cfRule type="expression" dxfId="0" priority="95">
      <formula>$C25="10x1+"</formula>
    </cfRule>
  </conditionalFormatting>
  <conditionalFormatting sqref="G25:I25">
    <cfRule type="expression" dxfId="0" priority="96">
      <formula>$C25="3x5+"</formula>
    </cfRule>
  </conditionalFormatting>
  <conditionalFormatting sqref="G25:I25">
    <cfRule type="expression" dxfId="0" priority="97">
      <formula>$C25="4x3+"</formula>
    </cfRule>
  </conditionalFormatting>
  <conditionalFormatting sqref="J3">
    <cfRule type="expression" dxfId="0" priority="98">
      <formula>$C3="5x3+"</formula>
    </cfRule>
  </conditionalFormatting>
  <conditionalFormatting sqref="J3">
    <cfRule type="expression" dxfId="0" priority="99">
      <formula>$C3="5x2+"</formula>
    </cfRule>
  </conditionalFormatting>
  <conditionalFormatting sqref="J3">
    <cfRule type="expression" dxfId="0" priority="100">
      <formula>$C3="10x1+"</formula>
    </cfRule>
  </conditionalFormatting>
  <conditionalFormatting sqref="J3">
    <cfRule type="expression" dxfId="0" priority="101">
      <formula>$C3="6x2+"</formula>
    </cfRule>
  </conditionalFormatting>
  <conditionalFormatting sqref="J4">
    <cfRule type="expression" dxfId="0" priority="102">
      <formula>$C3="10x1+"</formula>
    </cfRule>
  </conditionalFormatting>
  <conditionalFormatting sqref="J3">
    <cfRule type="expression" dxfId="0" priority="103">
      <formula>$C3="4x3+"</formula>
    </cfRule>
  </conditionalFormatting>
  <conditionalFormatting sqref="J14">
    <cfRule type="expression" dxfId="0" priority="104">
      <formula>$C14="5x3+"</formula>
    </cfRule>
  </conditionalFormatting>
  <conditionalFormatting sqref="J14">
    <cfRule type="expression" dxfId="0" priority="105">
      <formula>$C14="5x2+"</formula>
    </cfRule>
  </conditionalFormatting>
  <conditionalFormatting sqref="J14">
    <cfRule type="expression" dxfId="0" priority="106">
      <formula>$C14="10x1+"</formula>
    </cfRule>
  </conditionalFormatting>
  <conditionalFormatting sqref="J14">
    <cfRule type="expression" dxfId="0" priority="107">
      <formula>$C14="6x2+"</formula>
    </cfRule>
  </conditionalFormatting>
  <conditionalFormatting sqref="J15">
    <cfRule type="expression" dxfId="0" priority="108">
      <formula>$C14="10x1+"</formula>
    </cfRule>
  </conditionalFormatting>
  <conditionalFormatting sqref="J14">
    <cfRule type="expression" dxfId="0" priority="109">
      <formula>$C14="4x3+"</formula>
    </cfRule>
  </conditionalFormatting>
  <conditionalFormatting sqref="J25">
    <cfRule type="expression" dxfId="0" priority="110">
      <formula>$C25="5x3+"</formula>
    </cfRule>
  </conditionalFormatting>
  <conditionalFormatting sqref="J25">
    <cfRule type="expression" dxfId="0" priority="111">
      <formula>$C25="5x2+"</formula>
    </cfRule>
  </conditionalFormatting>
  <conditionalFormatting sqref="J25">
    <cfRule type="expression" dxfId="0" priority="112">
      <formula>$C25="10x1+"</formula>
    </cfRule>
  </conditionalFormatting>
  <conditionalFormatting sqref="J25">
    <cfRule type="expression" dxfId="0" priority="113">
      <formula>$C25="6x2+"</formula>
    </cfRule>
  </conditionalFormatting>
  <conditionalFormatting sqref="J26">
    <cfRule type="expression" dxfId="0" priority="114">
      <formula>$C25="10x1+"</formula>
    </cfRule>
  </conditionalFormatting>
  <conditionalFormatting sqref="J25">
    <cfRule type="expression" dxfId="0" priority="115">
      <formula>$C25="4x3+"</formula>
    </cfRule>
  </conditionalFormatting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8'!B3="Retest","Wgt",IF(AND(Z3=0,R3=0),"Retest",IF(Z3+AA3=3,'4D Semana 8'!B3+AC3,IF(Z3+AA3=5,'4D Semana 8'!B3+N3,'4D Semana 8'!B3))))</f>
        <v>Wgt</v>
      </c>
      <c r="C3" s="123" t="str">
        <f>IF(B3="Retest","5RM",IF(AND('4D Semana 8'!B3="Retest",Personalizacion!$K13="Default"),"5x3+",IF(AND('4D Semana 8'!B3="Retest",Personalizacion!$K13="Modified"),"3x5+",IF(SUM('4D Semana 8'!G3:L4)&gt;=X3,'4D Semana 8'!C3,IF('4D Semana 8'!C3="5x3+","6x2+",IF('4D Semana 8'!C3="6x2+","10x1+",IF('4D Semana 8'!C3="10x1+","5RM",IF('4D Semana 8'!C3="3x5+","4x3+",IF('4D Semana 8'!C3="4x3+","5x2+","5RM")))))))))</f>
        <v>5x3+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8'!C3="10x1+",'4D Semana 8'!C3="5x2+"),0,1)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8'!C3="5x3+",'4D Semana 8'!C3="3x5+"),15,IF(OR('4D Semana 8'!C3="6x2+",'4D Semana 8'!C3="4x3+"),12,10))</f>
        <v>10</v>
      </c>
      <c r="Y3" s="4">
        <f>SUMPRODUCT('4D Semana 8'!G3:L3+'4D Semana 8'!G4:L4)</f>
        <v>0</v>
      </c>
      <c r="Z3" s="127">
        <f>IF(Y3&gt;=X3,"1",0)</f>
        <v>0</v>
      </c>
      <c r="AA3" s="4">
        <f>IF(Personalizacion!$K$9="Modified",2,4)</f>
        <v>4</v>
      </c>
      <c r="AB3" s="4">
        <f>IF('4D Semana 8'!C3="5x3+",'4D Semana 8'!K3,IF('4D Semana 8'!C3="3x5+",'4D Semana 8'!I3,0))</f>
        <v>0</v>
      </c>
      <c r="AC3" s="4" t="str">
        <f>IF('4D Semana 8'!C3="5x3+",IF(AND(AB3&gt;=3,AB3&lt;=4),N3,IF(AND(AB3&gt;=5,AB3&lt;=7),O3,P3)),IF(AND(AB3&gt;=5,AB3&lt;=6),N3,IF(AND(AB3&gt;=7,AB3&lt;=8),O3,P3)))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8'!B5="Reset",'4D Semana 8'!B5="Wgt"),"Wgt",IF(SUMPRODUCT('4D Semana 8'!G5:J5)&gt;=X5,SUM('4D Semana 8'!B5+N5),IF(OR('4D Semana 8'!C5="3x6",'4D Semana 8'!C5="4x4"),"Reset",'4D Semana 8'!B5)))</f>
        <v>Wgt</v>
      </c>
      <c r="C5" s="142" t="str">
        <f>IF(AND('4D Semana 8'!B5="Reset",Personalizacion!$K$14="Default"),"3x10",IF(AND('4D Semana 8'!B5="Reset",Personalizacion!$K$14="Modified"),"4x8",IF(SUMPRODUCT('4D Semana 8'!G5:J5)&gt;=X5,'4D Semana 8'!C5,IF('4D Semana 8'!C5="3x10","3x8",IF('4D Semana 8'!C5="3x8","3x6",IF('4D Semana 8'!C5="3x6","Wgt",IF('4D Semana 8'!C5="4x8","4x6",IF('4D Semana 8'!C5="4x6","4x4","Wgt"))))))))</f>
        <v>Wgt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8'!C5="3x10",30,IF('4D Semana 8'!C5="4x8",32,IF(OR('4D Semana 8'!C5="3x8",'4D Semana 8'!C5="4x6"),24,IF('4D Semana 8'!C5="3x6",18,16))))</f>
        <v>16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8'!B6="Reset",'4D Semana 8'!B6="Wgt"),"Wgt",IF(SUMPRODUCT('4D Semana 8'!G6:J6)&gt;=X6,SUM('4D Semana 8'!B6+N6),IF(OR('4D Semana 8'!C6="3x6",'4D Semana 8'!C6="4x4"),"Reset",'4D Semana 8'!B6)))</f>
        <v>Wgt</v>
      </c>
      <c r="C6" s="142" t="str">
        <f>IF(AND('4D Semana 8'!B6="Reset",Personalizacion!$K$14="Default"),"3x10",IF(AND('4D Semana 8'!B6="Reset",Personalizacion!$K$14="Modified"),"4x8",IF(SUMPRODUCT('4D Semana 8'!G6:J6)&gt;=X6,'4D Semana 8'!C6,IF('4D Semana 8'!C6="3x10","3x8",IF('4D Semana 8'!C6="3x8","3x6",IF('4D Semana 8'!C6="3x6","Wgt",IF('4D Semana 8'!C6="4x8","4x6",IF('4D Semana 8'!C6="4x6","4x4","Wgt"))))))))</f>
        <v>Wgt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8'!C6="3x10",30,IF('4D Semana 8'!C6="4x8",32,IF(OR('4D Semana 8'!C6="3x8",'4D Semana 8'!C6="4x6"),24,IF('4D Semana 8'!C6="3x6",18,16))))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8'!B7="Wgt","Wgt",IF(Personalizacion!$K$16="Default",IF('4D Semana 8'!I7&gt;=25,'4D Semana 8'!B7+N7,'4D Semana 8'!B7),IF('4D Semana 8'!J7&gt;=18,'4D Semana 8'!B7+N7,'4D Semana 8'!B7)))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8'!B8="Wgt","Wgt",IF(Personalizacion!$K$16="Default",IF('4D Semana 8'!I8&gt;=25,'4D Semana 8'!B8+N8,'4D Semana 8'!B8),IF('4D Semana 8'!J8&gt;=18,'4D Semana 8'!B8+N8,'4D Semana 8'!B8)))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8'!B9="Wgt","Wgt",IF(Personalizacion!$K$16="Default",IF('4D Semana 8'!I9&gt;=25,'4D Semana 8'!B9+N9,'4D Semana 8'!B9),IF('4D Semana 8'!J9&gt;=18,'4D Semana 8'!B9+N9,'4D Semana 8'!B9)))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8'!B10="Wgt","Wgt",IF(Personalizacion!$K$16="Default",IF('4D Semana 8'!I10&gt;=25,'4D Semana 8'!B10+N10,'4D Semana 8'!B10),IF('4D Semana 8'!J10&gt;=18,'4D Semana 8'!B10+N10,'4D Semana 8'!B10)))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8'!B14="Retest","Wgt",IF(AND(Z14=0,R14=0),"Retest",IF(Z14+AA14=3,'4D Semana 8'!B14+AC14,IF(Z14+AA14=5,'4D Semana 8'!B14+N14,'4D Semana 8'!B14))))</f>
        <v>Wgt</v>
      </c>
      <c r="C14" s="123" t="str">
        <f>IF(B14="Retest","5RM",IF(AND('4D Semana 8'!B14="Retest",Personalizacion!$K24="Default"),"5x3+",IF(AND('4D Semana 8'!B14="Retest",Personalizacion!$K24="Modified"),"3x5+",IF(SUM('4D Semana 8'!G14:L15)&gt;=X14,'4D Semana 8'!C14,IF('4D Semana 8'!C14="5x3+","6x2+",IF('4D Semana 8'!C14="6x2+","10x1+",IF('4D Semana 8'!C14="10x1+","5RM",IF('4D Semana 8'!C14="3x5+","4x3+",IF('4D Semana 8'!C14="4x3+","5x2+","5RM")))))))))</f>
        <v>5x3+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8'!C14="10x1+",'4D Semana 8'!C14="5x2+"),0,1)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8'!C14="5x3+",'4D Semana 8'!C14="3x5+"),15,IF(OR('4D Semana 8'!C14="6x2+",'4D Semana 8'!C14="4x3+"),12,10))</f>
        <v>10</v>
      </c>
      <c r="Y14" s="4">
        <f>SUMPRODUCT('4D Semana 8'!G14:L14+'4D Semana 8'!G15:L15)</f>
        <v>0</v>
      </c>
      <c r="Z14" s="127">
        <f>IF(Y14&gt;=X14,"1",0)</f>
        <v>0</v>
      </c>
      <c r="AA14" s="4">
        <f>IF(Personalizacion!$K$9="Modified",2,4)</f>
        <v>4</v>
      </c>
      <c r="AB14" s="4">
        <f>IF('4D Semana 8'!C14="5x3+",'4D Semana 8'!K14,IF('4D Semana 8'!C14="3x5+",'4D Semana 8'!I14,0))</f>
        <v>0</v>
      </c>
      <c r="AC14" s="4" t="str">
        <f>IF('4D Semana 8'!C14="5x3+",IF(AND(AB14&gt;=3,AB14&lt;=4),N14,IF(AND(AB14&gt;=5,AB14&lt;=7),O14,P14)),IF(AND(AB14&gt;=5,AB14&lt;=6),N14,IF(AND(AB14&gt;=7,AB14&lt;=8),O14,P14)))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8'!B16="Reset",'4D Semana 8'!B16="Wgt"),"Wgt",IF(SUMPRODUCT('4D Semana 8'!G16:J16)&gt;=X16,SUM('4D Semana 8'!B16+N16),IF(OR('4D Semana 8'!C16="3x6",'4D Semana 8'!C16="4x4"),"Reset",'4D Semana 8'!B16)))</f>
        <v>Wgt</v>
      </c>
      <c r="C16" s="142" t="str">
        <f>IF(AND('4D Semana 8'!B16="Reset",Personalizacion!$K$14="Default"),"3x10",IF(AND('4D Semana 8'!B16="Reset",Personalizacion!$K$14="Modified"),"4x8",IF(SUMPRODUCT('4D Semana 8'!G16:J16)&gt;=X16,'4D Semana 8'!C16,IF('4D Semana 8'!C16="3x10","3x8",IF('4D Semana 8'!C16="3x8","3x6",IF('4D Semana 8'!C16="3x6","Wgt",IF('4D Semana 8'!C16="4x8","4x6",IF('4D Semana 8'!C16="4x6","4x4","Wgt"))))))))</f>
        <v>Wgt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5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8'!C16="3x10",30,IF('4D Semana 8'!C16="4x8",32,IF(OR('4D Semana 8'!C16="3x8",'4D Semana 8'!C16="4x6"),24,IF('4D Semana 8'!C16="3x6",18,16))))</f>
        <v>16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8'!B17="Reset",'4D Semana 8'!B17="Wgt"),"Wgt",IF(SUMPRODUCT('4D Semana 8'!G17:J17)&gt;=X17,SUM('4D Semana 8'!B17+N17),IF(OR('4D Semana 8'!C17="3x6",'4D Semana 8'!C17="4x4"),"Reset",'4D Semana 8'!B17)))</f>
        <v>Wgt</v>
      </c>
      <c r="C17" s="142" t="str">
        <f>IF(AND('4D Semana 8'!B17="Reset",Personalizacion!$K$14="Default"),"3x10",IF(AND('4D Semana 8'!B17="Reset",Personalizacion!$K$14="Modified"),"4x8",IF(SUMPRODUCT('4D Semana 8'!G17:J17)&gt;=X17,'4D Semana 8'!C17,IF('4D Semana 8'!C17="3x10","3x8",IF('4D Semana 8'!C17="3x8","3x6",IF('4D Semana 8'!C17="3x6","Wgt",IF('4D Semana 8'!C17="4x8","4x6",IF('4D Semana 8'!C17="4x6","4x4","Wgt"))))))))</f>
        <v>Wgt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211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8'!C17="3x10",30,IF('4D Semana 8'!C17="4x8",32,IF(OR('4D Semana 8'!C17="3x8",'4D Semana 8'!C17="4x6"),24,IF('4D Semana 8'!C17="3x6",18,16))))</f>
        <v>16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8'!B18="Wgt","Wgt",IF(Personalizacion!$K$16="Default",IF('4D Semana 8'!I18&gt;=25,'4D Semana 8'!B18+N18,'4D Semana 8'!B18),IF('4D Semana 8'!J18&gt;=18,'4D Semana 8'!B18+N18,'4D Semana 8'!B18)))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4"/>
      <c r="J18" s="135"/>
      <c r="K18" s="155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8'!B19="Wgt","Wgt",IF(Personalizacion!$K$16="Default",IF('4D Semana 8'!I19&gt;=25,'4D Semana 8'!B19+N19,'4D Semana 8'!B19),IF('4D Semana 8'!J19&gt;=18,'4D Semana 8'!B19+N19,'4D Semana 8'!B19)))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4"/>
      <c r="J19" s="135"/>
      <c r="K19" s="156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8'!B20="Wgt","Wgt",IF(Personalizacion!$K$16="Default",IF('4D Semana 8'!I20&gt;=25,'4D Semana 8'!B20+N20,'4D Semana 8'!B20),IF('4D Semana 8'!J20&gt;=18,'4D Semana 8'!B20+N20,'4D Semana 8'!B20)))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4"/>
      <c r="J20" s="135"/>
      <c r="K20" s="156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8'!B21="Wgt","Wgt",IF(Personalizacion!$K$16="Default",IF('4D Semana 8'!I21&gt;=25,'4D Semana 8'!B21+N21,'4D Semana 8'!B21),IF('4D Semana 8'!J21&gt;=18,'4D Semana 8'!B21+N21,'4D Semana 8'!B21)))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4"/>
      <c r="J21" s="135"/>
      <c r="K21" s="163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8'!B25="Retest","Wgt",IF(AND(Z25=0,R25=0),"Retest",IF(Z25+AA25=3,'4D Semana 8'!B25+AC25,IF(Z25+AA25=5,'4D Semana 8'!B25+N25,'4D Semana 8'!B25))))</f>
        <v>Wgt</v>
      </c>
      <c r="C25" s="123" t="str">
        <f>IF(B25="Retest","5RM",IF(AND('4D Semana 8'!B25="Retest",Personalizacion!$K29="Default"),"5x3+",IF(AND('4D Semana 8'!B25="Retest",Personalizacion!$K29="Modified"),"3x5+",IF(SUM('4D Semana 8'!G25:L26)&gt;=X25,'4D Semana 8'!C25,IF('4D Semana 8'!C25="5x3+","6x2+",IF('4D Semana 8'!C25="6x2+","10x1+",IF('4D Semana 8'!C25="10x1+","5RM",IF('4D Semana 8'!C25="3x5+","4x3+",IF('4D Semana 8'!C25="4x3+","5x2+","5RM")))))))))</f>
        <v>5x3+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8'!C25="10x1+",'4D Semana 8'!C25="5x2+"),0,1)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8'!C25="5x3+",'4D Semana 8'!C25="3x5+"),15,IF(OR('4D Semana 8'!C25="6x2+",'4D Semana 8'!C25="4x3+"),12,10))</f>
        <v>10</v>
      </c>
      <c r="Y25" s="4">
        <f>SUMPRODUCT('4D Semana 8'!G25:L25+'4D Semana 8'!G26:L26)</f>
        <v>0</v>
      </c>
      <c r="Z25" s="127">
        <f>IF(Y25&gt;=X25,"1",0)</f>
        <v>0</v>
      </c>
      <c r="AA25" s="4">
        <f>IF(Personalizacion!$K$9="Modified",2,4)</f>
        <v>4</v>
      </c>
      <c r="AB25" s="4">
        <f>IF('4D Semana 8'!C25="5x3+",'4D Semana 8'!K25,IF('4D Semana 8'!C25="3x5+",'4D Semana 8'!I25,0))</f>
        <v>0</v>
      </c>
      <c r="AC25" s="4" t="str">
        <f>IF('4D Semana 8'!C25="5x3+",IF(AND(AB25&gt;=3,AB25&lt;=4),N25,IF(AND(AB25&gt;=5,AB25&lt;=7),O25,P25)),IF(AND(AB25&gt;=5,AB25&lt;=6),N25,IF(AND(AB25&gt;=7,AB25&lt;=8),O25,P25)))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8'!B27="Reset",'4D Semana 8'!B27="Wgt"),"Wgt",IF(SUMPRODUCT('4D Semana 8'!G27:J27)&gt;=X27,SUM('4D Semana 8'!B27+N27),IF(OR('4D Semana 8'!C27="3x6",'4D Semana 8'!C27="4x4"),"Reset",'4D Semana 8'!B27)))</f>
        <v>Wgt</v>
      </c>
      <c r="C27" s="142" t="str">
        <f>IF(AND('4D Semana 8'!B27="Reset",Personalizacion!$K$14="Default"),"3x10",IF(AND('4D Semana 8'!B27="Reset",Personalizacion!$K$14="Modified"),"4x8",IF(SUMPRODUCT('4D Semana 8'!G27:J27)&gt;=X27,'4D Semana 8'!C27,IF('4D Semana 8'!C27="3x10","3x8",IF('4D Semana 8'!C27="3x8","3x6",IF('4D Semana 8'!C27="3x6","Wgt",IF('4D Semana 8'!C27="4x8","4x6",IF('4D Semana 8'!C27="4x6","4x4","Wgt"))))))))</f>
        <v>Wgt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8'!C27="3x10",30,IF('4D Semana 8'!C27="4x8",32,IF(OR('4D Semana 8'!C27="3x8",'4D Semana 8'!C27="4x6"),24,IF('4D Semana 8'!C27="3x6",18,16))))</f>
        <v>16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8'!B28="Reset",'4D Semana 8'!B28="Wgt"),"Wgt",IF(SUMPRODUCT('4D Semana 8'!G28:J28)&gt;=X28,SUM('4D Semana 8'!B28+N28),IF(OR('4D Semana 8'!C28="3x6",'4D Semana 8'!C28="4x4"),"Reset",'4D Semana 8'!B28)))</f>
        <v>Wgt</v>
      </c>
      <c r="C28" s="142" t="str">
        <f>IF(AND('4D Semana 8'!B28="Reset",Personalizacion!$K$14="Default"),"3x10",IF(AND('4D Semana 8'!B28="Reset",Personalizacion!$K$14="Modified"),"4x8",IF(SUMPRODUCT('4D Semana 8'!G28:J28)&gt;=X28,'4D Semana 8'!C28,IF('4D Semana 8'!C28="3x10","3x8",IF('4D Semana 8'!C28="3x8","3x6",IF('4D Semana 8'!C28="3x6","Wgt",IF('4D Semana 8'!C28="4x8","4x6",IF('4D Semana 8'!C28="4x6","4x4","Wgt"))))))))</f>
        <v>Wgt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8'!C28="3x10",30,IF('4D Semana 8'!C28="4x8",32,IF(OR('4D Semana 8'!C28="3x8",'4D Semana 8'!C28="4x6"),24,IF('4D Semana 8'!C28="3x6",18,16))))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8'!B29="Wgt","Wgt",IF(Personalizacion!$K$16="Default",IF('4D Semana 8'!I29&gt;=25,'4D Semana 8'!B29+N29,'4D Semana 8'!B29),IF('4D Semana 8'!J29&gt;=18,'4D Semana 8'!B29+N29,'4D Semana 8'!B29)))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8'!B30="Wgt","Wgt",IF(Personalizacion!$K$16="Default",IF('4D Semana 8'!I30&gt;=25,'4D Semana 8'!B30+N30,'4D Semana 8'!B30),IF('4D Semana 8'!J30&gt;=18,'4D Semana 8'!B30+N30,'4D Semana 8'!B30)))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8'!B31="Wgt","Wgt",IF(Personalizacion!$K$16="Default",IF('4D Semana 8'!I31&gt;=25,'4D Semana 8'!B31+N31,'4D Semana 8'!B31),IF('4D Semana 8'!J31&gt;=18,'4D Semana 8'!B31+N31,'4D Semana 8'!B31)))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8'!B32="Wgt","Wgt",IF(Personalizacion!$K$16="Default",IF('4D Semana 8'!I32&gt;=25,'4D Semana 8'!B32+N32,'4D Semana 8'!B32),IF('4D Semana 8'!J32&gt;=18,'4D Semana 8'!B32+N32,'4D Semana 8'!B32)))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8'!B36="Retest","Wgt",IF(AND(Z36=0,R36=0),"Retest",IF(Z36+AA36=3,'4D Semana 8'!B36+AC36,IF(Z36+AA36=5,'4D Semana 8'!B36+N36,'4D Semana 8'!B36))))</f>
        <v>Wgt</v>
      </c>
      <c r="C36" s="123" t="str">
        <f>IF(B36="Retest","5RM",IF(AND('4D Semana 8'!B36="Retest",Personalizacion!$K37="Default"),"5x3+",IF(AND('4D Semana 8'!B36="Retest",Personalizacion!$K37="Modified"),"3x5+",IF(SUM('4D Semana 8'!G36:L37)&gt;=X36,'4D Semana 8'!C36,IF('4D Semana 8'!C36="5x3+","6x2+",IF('4D Semana 8'!C36="6x2+","10x1+",IF('4D Semana 8'!C36="10x1+","5RM",IF('4D Semana 8'!C36="3x5+","4x3+",IF('4D Semana 8'!C36="4x3+","5x2+","5RM")))))))))</f>
        <v>5x3+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8'!C36="10x1+",'4D Semana 8'!C36="5x2+"),0,1)</f>
        <v>1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8'!C36="5x3+",'4D Semana 8'!C36="3x5+"),15,IF(OR('4D Semana 8'!C36="6x2+",'4D Semana 8'!C36="4x3+"),12,10))</f>
        <v>10</v>
      </c>
      <c r="Y36" s="4">
        <f>SUMPRODUCT('4D Semana 8'!G36:L36+'4D Semana 8'!G37:L37)</f>
        <v>0</v>
      </c>
      <c r="Z36" s="127">
        <f>IF(Y36&gt;=X36,"1",0)</f>
        <v>0</v>
      </c>
      <c r="AA36" s="4">
        <f>IF(Personalizacion!$K$9="Modified",2,4)</f>
        <v>4</v>
      </c>
      <c r="AB36" s="4">
        <f>IF('4D Semana 8'!C36="5x3+",'4D Semana 8'!K36,IF('4D Semana 8'!C36="3x5+",'4D Semana 8'!I36,0))</f>
        <v>0</v>
      </c>
      <c r="AC36" s="4" t="str">
        <f>IF('4D Semana 8'!C36="5x3+",IF(AND(AB36&gt;=3,AB36&lt;=4),N36,IF(AND(AB36&gt;=5,AB36&lt;=7),O36,P36)),IF(AND(AB36&gt;=5,AB36&lt;=6),N36,IF(AND(AB36&gt;=7,AB36&lt;=8),O36,P36)))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8'!B38="Reset",'4D Semana 8'!B38="Wgt"),"Wgt",IF(SUMPRODUCT('4D Semana 8'!G38:J38)&gt;=X38,SUM('4D Semana 8'!B38+N38),IF(OR('4D Semana 8'!C38="3x6",'4D Semana 8'!C38="4x4"),"Reset",'4D Semana 8'!B38)))</f>
        <v>Wgt</v>
      </c>
      <c r="C38" s="142" t="str">
        <f>IF(AND('4D Semana 8'!B38="Reset",Personalizacion!$K$14="Default"),"3x10",IF(AND('4D Semana 8'!B38="Reset",Personalizacion!$K$14="Modified"),"4x8",IF(SUMPRODUCT('4D Semana 8'!G38:J38)&gt;=X38,'4D Semana 8'!C38,IF('4D Semana 8'!C38="3x10","3x8",IF('4D Semana 8'!C38="3x8","3x6",IF('4D Semana 8'!C38="3x6","Wgt",IF('4D Semana 8'!C38="4x8","4x6",IF('4D Semana 8'!C38="4x6","4x4","Wgt"))))))))</f>
        <v>Wgt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8'!C38="3x10",30,IF('4D Semana 8'!C38="4x8",32,IF(OR('4D Semana 8'!C38="3x8",'4D Semana 8'!C38="4x6"),24,IF('4D Semana 8'!C38="3x6",18,16))))</f>
        <v>16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8'!B39="Reset",'4D Semana 8'!B39="Wgt"),"Wgt",IF(SUMPRODUCT('4D Semana 8'!G39:J39)&gt;=X39,SUM('4D Semana 8'!B39+N39),IF(OR('4D Semana 8'!C39="3x6",'4D Semana 8'!C39="4x4"),"Reset",'4D Semana 8'!B39)))</f>
        <v>Wgt</v>
      </c>
      <c r="C39" s="142" t="str">
        <f>IF(AND('4D Semana 8'!B39="Reset",Personalizacion!$K$14="Default"),"3x10",IF(AND('4D Semana 8'!B39="Reset",Personalizacion!$K$14="Modified"),"4x8",IF(SUMPRODUCT('4D Semana 8'!G39:J39)&gt;=X39,'4D Semana 8'!C39,IF('4D Semana 8'!C39="3x10","3x8",IF('4D Semana 8'!C39="3x8","3x6",IF('4D Semana 8'!C39="3x6","Wgt",IF('4D Semana 8'!C39="4x8","4x6",IF('4D Semana 8'!C39="4x6","4x4","Wgt"))))))))</f>
        <v>Wgt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8'!C39="3x10",30,IF('4D Semana 8'!C39="4x8",32,IF(OR('4D Semana 8'!C39="3x8",'4D Semana 8'!C39="4x6"),24,IF('4D Semana 8'!C39="3x6",18,16))))</f>
        <v>16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8'!B40="Wgt","Wgt",IF(Personalizacion!$K$16="Default",IF('4D Semana 8'!I40&gt;=25,'4D Semana 8'!B40+N40,'4D Semana 8'!B40),IF('4D Semana 8'!J40&gt;=18,'4D Semana 8'!B40+N40,'4D Semana 8'!B40)))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8'!B41="Wgt","Wgt",IF(Personalizacion!$K$16="Default",IF('4D Semana 8'!I41&gt;=25,'4D Semana 8'!B41+N41,'4D Semana 8'!B41),IF('4D Semana 8'!J41&gt;=18,'4D Semana 8'!B41+N41,'4D Semana 8'!B41)))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8'!B42="Wgt","Wgt",IF(Personalizacion!$K$16="Default",IF('4D Semana 8'!I42&gt;=25,'4D Semana 8'!B42+N42,'4D Semana 8'!B42),IF('4D Semana 8'!J42&gt;=18,'4D Semana 8'!B42+N42,'4D Semana 8'!B42)))</f>
        <v/>
      </c>
      <c r="C42" s="151" t="str">
        <f>IF(Personalizacion!$K$18="Modified","4x12+","3x15+")</f>
        <v>3x15+</v>
      </c>
      <c r="D42" s="152"/>
      <c r="E42" s="152"/>
      <c r="F42" s="152"/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9'!A36="Deadlift",'4D Semana 9'!A36="Bench",'4D Semana 9'!A36="Squat"),('4D Semana 9'!B36*MAX('4D Semana 9'!G36:L37))/30+'4D Semana 9'!B36,0)</f>
        <v>0</v>
      </c>
      <c r="X44" s="4">
        <f>IF(OR('4D Semana 9'!A25="Deadlift",'4D Semana 9'!A25="Bench",'4D Semana 9'!A25="Squat"),('4D Semana 9'!B25*MAX('4D Semana 9'!G25:L26))/30+'4D Semana 9'!B25,0)</f>
        <v>0</v>
      </c>
      <c r="Y44" s="4">
        <f>IF(OR('4D Semana 9'!A14="Deadlift",'4D Semana 9'!A14="Bench",'4D Semana 9'!A14="Squat"),('4D Semana 9'!B14*MAX('4D Semana 9'!G14:L15))/30+'4D Semana 9'!B14,0)</f>
        <v>0</v>
      </c>
      <c r="Z44" s="4">
        <f>IF(OR('4D Semana 9'!A3="Deadlift",'4D Semana 9'!A3="Bench",'4D Semana 9'!A3="Squat"),('4D Semana 9'!B3*MAX('4D Semana 9'!G3:L4))/30+'4D Semana 9'!B3,0)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K3">
    <cfRule type="expression" dxfId="0" priority="48">
      <formula>$C3="5x3+"</formula>
    </cfRule>
  </conditionalFormatting>
  <conditionalFormatting sqref="K3">
    <cfRule type="expression" dxfId="0" priority="49">
      <formula>$C3="5x2+"</formula>
    </cfRule>
  </conditionalFormatting>
  <conditionalFormatting sqref="K3">
    <cfRule type="expression" dxfId="0" priority="50">
      <formula>$C3="10x1+"</formula>
    </cfRule>
  </conditionalFormatting>
  <conditionalFormatting sqref="K3">
    <cfRule type="expression" dxfId="0" priority="51">
      <formula>$C3="6x2+"</formula>
    </cfRule>
  </conditionalFormatting>
  <conditionalFormatting sqref="B3:C3 G3:I3">
    <cfRule type="expression" dxfId="0" priority="52">
      <formula>$C3="5x3+"</formula>
    </cfRule>
  </conditionalFormatting>
  <conditionalFormatting sqref="B3:C3 G3:I3">
    <cfRule type="expression" dxfId="0" priority="53">
      <formula>$C3="5x2+"</formula>
    </cfRule>
  </conditionalFormatting>
  <conditionalFormatting sqref="B3:C3 G3:I3">
    <cfRule type="expression" dxfId="0" priority="54">
      <formula>$C3="10x1+"</formula>
    </cfRule>
  </conditionalFormatting>
  <conditionalFormatting sqref="B3:C3 L3 G3:I3">
    <cfRule type="expression" dxfId="0" priority="55">
      <formula>$C3="6x2+"</formula>
    </cfRule>
  </conditionalFormatting>
  <conditionalFormatting sqref="B3:C3">
    <cfRule type="expression" dxfId="0" priority="56">
      <formula>$C3="5RM"</formula>
    </cfRule>
  </conditionalFormatting>
  <conditionalFormatting sqref="G4:I4 K4">
    <cfRule type="expression" dxfId="0" priority="57">
      <formula>$C3="10x1+"</formula>
    </cfRule>
  </conditionalFormatting>
  <conditionalFormatting sqref="B3:C3 G3:I3">
    <cfRule type="expression" dxfId="0" priority="58">
      <formula>$C3="3x5+"</formula>
    </cfRule>
  </conditionalFormatting>
  <conditionalFormatting sqref="B3:C3 G3:I3">
    <cfRule type="expression" dxfId="0" priority="59">
      <formula>$C3="4x3+"</formula>
    </cfRule>
  </conditionalFormatting>
  <conditionalFormatting sqref="D3:F4">
    <cfRule type="expression" dxfId="0" priority="60">
      <formula>$C3="5x3+"</formula>
    </cfRule>
  </conditionalFormatting>
  <conditionalFormatting sqref="D3:F4">
    <cfRule type="expression" dxfId="0" priority="61">
      <formula>$C3="5x2+"</formula>
    </cfRule>
  </conditionalFormatting>
  <conditionalFormatting sqref="D3:F4">
    <cfRule type="expression" dxfId="0" priority="62">
      <formula>$C3="10x1+"</formula>
    </cfRule>
  </conditionalFormatting>
  <conditionalFormatting sqref="D3:F4">
    <cfRule type="expression" dxfId="0" priority="63">
      <formula>$C3="6x2+"</formula>
    </cfRule>
  </conditionalFormatting>
  <conditionalFormatting sqref="D3:F4">
    <cfRule type="expression" dxfId="0" priority="64">
      <formula>$C3="5RM"</formula>
    </cfRule>
  </conditionalFormatting>
  <conditionalFormatting sqref="D3:F4">
    <cfRule type="expression" dxfId="0" priority="65">
      <formula>$C3="3x5+"</formula>
    </cfRule>
  </conditionalFormatting>
  <conditionalFormatting sqref="D3:F4">
    <cfRule type="expression" dxfId="0" priority="66">
      <formula>$C3="4x3+"</formula>
    </cfRule>
  </conditionalFormatting>
  <conditionalFormatting sqref="D14:F15">
    <cfRule type="expression" dxfId="0" priority="67">
      <formula>$C14="5x3+"</formula>
    </cfRule>
  </conditionalFormatting>
  <conditionalFormatting sqref="D14:F15">
    <cfRule type="expression" dxfId="0" priority="68">
      <formula>$C14="5x2+"</formula>
    </cfRule>
  </conditionalFormatting>
  <conditionalFormatting sqref="D14:F15">
    <cfRule type="expression" dxfId="0" priority="69">
      <formula>$C14="10x1+"</formula>
    </cfRule>
  </conditionalFormatting>
  <conditionalFormatting sqref="D14:F15">
    <cfRule type="expression" dxfId="0" priority="70">
      <formula>$C14="6x2+"</formula>
    </cfRule>
  </conditionalFormatting>
  <conditionalFormatting sqref="D14:F15">
    <cfRule type="expression" dxfId="0" priority="71">
      <formula>$C14="5RM"</formula>
    </cfRule>
  </conditionalFormatting>
  <conditionalFormatting sqref="D14:F15">
    <cfRule type="expression" dxfId="0" priority="72">
      <formula>$C14="3x5+"</formula>
    </cfRule>
  </conditionalFormatting>
  <conditionalFormatting sqref="D14:F15">
    <cfRule type="expression" dxfId="0" priority="73">
      <formula>$C14="4x3+"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29"/>
    <col customWidth="1" min="2" max="2" width="8.71"/>
    <col customWidth="1" min="3" max="3" width="7.86"/>
    <col customWidth="1" min="4" max="11" width="5.86"/>
    <col customWidth="1" min="12" max="12" width="5.29"/>
    <col customWidth="1" min="13" max="13" width="7.57"/>
    <col customWidth="1" min="14" max="14" width="23.14"/>
    <col customWidth="1" min="15" max="15" width="7.57"/>
    <col customWidth="1" hidden="1" min="16" max="17" width="7.57"/>
    <col customWidth="1" hidden="1" min="18" max="18" width="7.43"/>
    <col customWidth="1" hidden="1" min="19" max="19" width="6.43"/>
    <col customWidth="1" hidden="1" min="20" max="21" width="6.0"/>
    <col customWidth="1" hidden="1" min="22" max="24" width="15.14"/>
    <col customWidth="1" hidden="1" min="25" max="31" width="14.43"/>
    <col customWidth="1" min="32" max="44" width="5.86"/>
    <col customWidth="1" min="45" max="45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107" t="s">
        <v>53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11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114">
        <f>IF(Personalizacion!$K$6="Lbs",55,25)</f>
        <v>25</v>
      </c>
      <c r="AG2" s="115">
        <f>IF(Personalizacion!$K$6="Lbs",45,20)</f>
        <v>20</v>
      </c>
      <c r="AH2" s="116">
        <f>IF(Personalizacion!$K$6="Lbs",35,15)</f>
        <v>15</v>
      </c>
      <c r="AI2" s="117">
        <f>IF(Personalizacion!$K$6="Lbs",25,10)</f>
        <v>10</v>
      </c>
      <c r="AJ2" s="118">
        <f>IF(Personalizacion!$K$6="Lbs",15,5)</f>
        <v>5</v>
      </c>
      <c r="AK2" s="119">
        <f>IF(Personalizacion!$K$6="Lbs",10,2.5)</f>
        <v>2.5</v>
      </c>
      <c r="AL2" s="115">
        <f>IF(Personalizacion!$K$6="Lbs",5,2)</f>
        <v>2</v>
      </c>
      <c r="AM2" s="117">
        <f>IF(Personalizacion!$K$6="Lbs",2.5,1.5)</f>
        <v>1.5</v>
      </c>
      <c r="AN2" s="101">
        <f>IF(Personalizacion!$K$6="Lbs",1.5,1.25)</f>
        <v>1.25</v>
      </c>
      <c r="AO2" s="114">
        <f>IF(Personalizacion!$K$6="Lbs",1,1)</f>
        <v>1</v>
      </c>
      <c r="AP2" s="115">
        <f>IF(Personalizacion!$K$6="Lbs",0.75,0.5)</f>
        <v>0.5</v>
      </c>
      <c r="AQ2" s="117">
        <f>IF(Personalizacion!$K$6="Lbs",0.5,0.25)</f>
        <v>0.25</v>
      </c>
      <c r="AR2" s="120" t="str">
        <f>IF(Personalizacion!$K$6="Lbs",0.25,"")</f>
        <v/>
      </c>
      <c r="AS2" s="121" t="s">
        <v>62</v>
      </c>
    </row>
    <row r="3" ht="15.0" customHeight="1">
      <c r="A3" s="122" t="str">
        <f>Personalizacion!$I$13</f>
        <v>Sentadilla</v>
      </c>
      <c r="B3" s="122">
        <f>Personalizacion!$J13</f>
        <v>68</v>
      </c>
      <c r="C3" s="123" t="str">
        <f>IF(Personalizacion!$K$13="Modified","3x5+","5x3+")</f>
        <v>5x3+</v>
      </c>
      <c r="D3" s="124">
        <f t="shared" ref="D3:F3" si="1">S3</f>
        <v>40</v>
      </c>
      <c r="E3" s="124">
        <f t="shared" si="1"/>
        <v>47.5</v>
      </c>
      <c r="F3" s="124">
        <f t="shared" si="1"/>
        <v>57.5</v>
      </c>
      <c r="G3" s="106"/>
      <c r="H3" s="125"/>
      <c r="I3" s="125"/>
      <c r="J3" s="125"/>
      <c r="K3" s="125"/>
      <c r="L3" s="125"/>
      <c r="M3" s="4"/>
      <c r="N3" s="126"/>
      <c r="O3" s="4"/>
      <c r="P3" s="4"/>
      <c r="Q3" s="4"/>
      <c r="R3" s="4"/>
      <c r="S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40</v>
      </c>
      <c r="T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47.5</v>
      </c>
      <c r="U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57.5</v>
      </c>
      <c r="V3" s="4"/>
      <c r="W3" s="4"/>
      <c r="X3" s="4"/>
      <c r="Y3" s="4"/>
      <c r="Z3" s="4"/>
      <c r="AA3" s="4"/>
      <c r="AB3" s="4"/>
      <c r="AC3" s="4"/>
      <c r="AD3" s="4"/>
      <c r="AE3" s="4">
        <f>IF(OR(B3="Wgt",B3="Reset"),0,SUM(B3*SUM(G3:L4)))</f>
        <v>0</v>
      </c>
      <c r="AF3" s="128">
        <f t="array" ref="AF3">IF(OR($B3="Wgt",$B3="Reset",$B3="Retest",$B3=0),0,IF(Personalizacion!$K$6="Lbs",INDEX(#REF!,MATCH($B3,#REF!,0)),INDEX('Kg BarCalc'!B:B,MATCH($B3,'Kg BarCalc'!$A:$A,0))))</f>
        <v>0</v>
      </c>
      <c r="AG3" s="129">
        <f t="array" ref="AG3">IF(OR($B3="Wgt",$B3="Reset",$B3="Retest",$B3=0),0,IF(Personalizacion!$K$6="Lbs",INDEX(#REF!,MATCH($B3,#REF!,0)),INDEX('Kg BarCalc'!C:C,MATCH($B3,'Kg BarCalc'!$A:$A,0))))</f>
        <v>1</v>
      </c>
      <c r="AH3" s="130">
        <f t="array" ref="AH3">IF(OR($B3="Wgt",$B3="Reset",$B3="Retest",$B3=0),0,IF(Personalizacion!$K$6="Lbs",INDEX(#REF!,MATCH($B3,#REF!,0)),INDEX('Kg BarCalc'!D:D,MATCH($B3,'Kg BarCalc'!$A:$A,0))))</f>
        <v>0</v>
      </c>
      <c r="AI3" s="131">
        <f t="array" ref="AI3">IF(OR($B3="Wgt",$B3="Reset",$B3="Retest",$B3=0),0,IF(Personalizacion!$K$6="Lbs",INDEX(#REF!,MATCH($B3,#REF!,0)),INDEX('Kg BarCalc'!E:E,MATCH($B3,'Kg BarCalc'!$A:$A,0))))</f>
        <v>0</v>
      </c>
      <c r="AJ3" s="132">
        <f t="array" ref="AJ3">IF(OR($B3="Wgt",$B3="Reset",$B3="Retest",$B3=0),0,IF(Personalizacion!$K$6="Lbs",INDEX(#REF!,MATCH($B3,#REF!,0)),INDEX('Kg BarCalc'!F:F,MATCH($B3,'Kg BarCalc'!$A:$A,0))))</f>
        <v>0</v>
      </c>
      <c r="AK3" s="133">
        <f t="array" ref="AK3">IF(OR($B3="Wgt",$B3="Reset",$B3="Retest",$B3=0),0,IF(Personalizacion!$K$6="Lbs",INDEX(#REF!,MATCH($B3,#REF!,0)),INDEX('Kg BarCalc'!G:G,MATCH($B3,'Kg BarCalc'!$A:$A,0))))</f>
        <v>1</v>
      </c>
      <c r="AL3" s="129">
        <f t="array" ref="AL3">IF(OR($B3="Wgt",$B3="Reset",$B3="Retest",$B3=0),0,IF(Personalizacion!$K$6="Lbs",INDEX(#REF!,MATCH($B3,#REF!,0)),INDEX('Kg BarCalc'!H:H,MATCH($B3,'Kg BarCalc'!$A:$A,0))))</f>
        <v>0</v>
      </c>
      <c r="AM3" s="131">
        <f t="array" ref="AM3">IF(OR($B3="Wgt",$B3="Reset",$B3="Retest",$B3=0),0,IF(Personalizacion!$K$6="Lbs",INDEX(#REF!,MATCH($B3,#REF!,0)),INDEX('Kg BarCalc'!I:I,MATCH($B3,'Kg BarCalc'!$A:$A,0))))</f>
        <v>0</v>
      </c>
      <c r="AN3" s="101">
        <f t="array" ref="AN3">IF(OR($B3="Wgt",$B3="Reset",$B3="Retest",$B3=0),0,IF(Personalizacion!$K$6="Lbs",INDEX(#REF!,MATCH($B3,#REF!,0)),INDEX('Kg BarCalc'!J:J,MATCH($B3,'Kg BarCalc'!$A:$A,0))))</f>
        <v>0</v>
      </c>
      <c r="AO3" s="128">
        <f t="array" ref="AO3">IF(OR($B3="Wgt",$B3="Reset",$B3="Retest",$B3=0),0,IF(Personalizacion!$K$6="Lbs",INDEX(#REF!,MATCH($B3,#REF!,0)),INDEX('Kg BarCalc'!K:K,MATCH($B3,'Kg BarCalc'!$A:$A,0))))</f>
        <v>0</v>
      </c>
      <c r="AP3" s="129">
        <f t="array" ref="AP3">IF(OR($B3="Wgt",$B3="Reset",$B3="Retest",$B3=0),0,IF(Personalizacion!$K$6="Lbs",INDEX(#REF!,MATCH($B3,#REF!,0)),INDEX('Kg BarCalc'!L:L,MATCH($B3,'Kg BarCalc'!$A:$A,0))))</f>
        <v>0</v>
      </c>
      <c r="AQ3" s="131">
        <f t="array" ref="AQ3">IF(OR($B3="Wgt",$B3="Reset",$B3="Retest",$B3=0),0,IF(Personalizacion!$K$6="Lbs",INDEX(#REF!,MATCH($B3,#REF!,0)),INDEX('Kg BarCalc'!M:M,MATCH($B3,'Kg BarCalc'!$A:$A,0))))</f>
        <v>0</v>
      </c>
      <c r="AR3" s="133" t="str">
        <f t="array" ref="AR3">IF(OR($B3="Wgt",$B3="Reset",$B3="Retest",$B3=0),0,IF(Personalizacion!$K$6="Lbs",INDEX(#REF!,MATCH($B3,#REF!,0)),INDEX('Kg BarCalc'!N:N,MATCH($B3,'Kg BarCalc'!$A:$A,0))))</f>
        <v/>
      </c>
      <c r="AS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25"/>
      <c r="K4" s="135"/>
      <c r="L4" s="106"/>
      <c r="M4" s="4"/>
      <c r="N4" s="136" t="s">
        <v>63</v>
      </c>
      <c r="O4" s="4"/>
      <c r="P4" s="4"/>
      <c r="Q4" s="127"/>
      <c r="R4" s="4"/>
      <c r="S4" s="127"/>
      <c r="T4" s="127"/>
      <c r="U4" s="127"/>
      <c r="V4" s="4"/>
      <c r="W4" s="4"/>
      <c r="X4" s="4"/>
      <c r="Y4" s="4"/>
      <c r="Z4" s="4"/>
      <c r="AA4" s="4"/>
      <c r="AB4" s="4"/>
      <c r="AC4" s="4"/>
      <c r="AD4" s="4"/>
      <c r="AE4" s="4"/>
      <c r="AF4" s="137"/>
      <c r="AG4" s="137"/>
      <c r="AH4" s="138"/>
      <c r="AI4" s="137"/>
      <c r="AJ4" s="137"/>
      <c r="AK4" s="139"/>
      <c r="AL4" s="137"/>
      <c r="AM4" s="137"/>
      <c r="AN4" s="140"/>
      <c r="AO4" s="137"/>
      <c r="AP4" s="137"/>
      <c r="AQ4" s="137"/>
      <c r="AR4" s="139"/>
      <c r="AS4" s="4"/>
    </row>
    <row r="5" ht="15.0" customHeight="1">
      <c r="A5" s="141" t="str">
        <f>Personalizacion!$I$14</f>
        <v>Press de banca</v>
      </c>
      <c r="B5" s="142">
        <f>Personalizacion!$J14</f>
        <v>68</v>
      </c>
      <c r="C5" s="142" t="str">
        <f>IF(Personalizacion!$K$14="Modified","4x8","3x10")</f>
        <v>3x10</v>
      </c>
      <c r="D5" s="143">
        <f t="shared" ref="D5:F5" si="2">S5</f>
        <v>40</v>
      </c>
      <c r="E5" s="143">
        <f t="shared" si="2"/>
        <v>47.5</v>
      </c>
      <c r="F5" s="143">
        <f t="shared" si="2"/>
        <v>57.5</v>
      </c>
      <c r="G5" s="144">
        <v>10.0</v>
      </c>
      <c r="H5" s="144">
        <v>10.0</v>
      </c>
      <c r="I5" s="145">
        <v>10.0</v>
      </c>
      <c r="J5" s="135"/>
      <c r="K5" s="146" t="s">
        <v>64</v>
      </c>
      <c r="L5" s="147"/>
      <c r="M5" s="4"/>
      <c r="N5" s="113"/>
      <c r="O5" s="4"/>
      <c r="P5" s="4"/>
      <c r="Q5" s="4"/>
      <c r="R5" s="4"/>
      <c r="S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40</v>
      </c>
      <c r="T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47.5</v>
      </c>
      <c r="U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57.5</v>
      </c>
      <c r="V5" s="4"/>
      <c r="W5" s="4"/>
      <c r="X5" s="4"/>
      <c r="Y5" s="4"/>
      <c r="Z5" s="4"/>
      <c r="AA5" s="4"/>
      <c r="AB5" s="4"/>
      <c r="AC5" s="4"/>
      <c r="AD5" s="4"/>
      <c r="AE5" s="4">
        <f t="shared" ref="AE5:AE10" si="4">IF(OR(B5="Wgt",B5="Reset"),0,SUM(B5*SUM(G5:J5)))</f>
        <v>2040</v>
      </c>
      <c r="AF5" s="128">
        <f t="array" ref="AF5">IF(OR($B5="Wgt",$B5="Reset",$B5="Retest",$B5=0),0,IF(Personalizacion!$K$6="Lbs",INDEX(#REF!,MATCH($B5,#REF!,0)),INDEX('Kg BarCalc'!B:B,MATCH($B5,'Kg BarCalc'!$A:$A,0))))</f>
        <v>0</v>
      </c>
      <c r="AG5" s="129">
        <f t="array" ref="AG5">IF(OR($B5="Wgt",$B5="Reset",$B5="Retest",$B5=0),0,IF(Personalizacion!$K$6="Lbs",INDEX(#REF!,MATCH($B5,#REF!,0)),INDEX('Kg BarCalc'!C:C,MATCH($B5,'Kg BarCalc'!$A:$A,0))))</f>
        <v>1</v>
      </c>
      <c r="AH5" s="130">
        <f t="array" ref="AH5">IF(OR($B5="Wgt",$B5="Reset",$B5="Retest",$B5=0),0,IF(Personalizacion!$K$6="Lbs",INDEX(#REF!,MATCH($B5,#REF!,0)),INDEX('Kg BarCalc'!D:D,MATCH($B5,'Kg BarCalc'!$A:$A,0))))</f>
        <v>0</v>
      </c>
      <c r="AI5" s="131">
        <f t="array" ref="AI5">IF(OR($B5="Wgt",$B5="Reset",$B5="Retest",$B5=0),0,IF(Personalizacion!$K$6="Lbs",INDEX(#REF!,MATCH($B5,#REF!,0)),INDEX('Kg BarCalc'!E:E,MATCH($B5,'Kg BarCalc'!$A:$A,0))))</f>
        <v>0</v>
      </c>
      <c r="AJ5" s="132">
        <f t="array" ref="AJ5">IF(OR($B5="Wgt",$B5="Reset",$B5="Retest",$B5=0),0,IF(Personalizacion!$K$6="Lbs",INDEX(#REF!,MATCH($B5,#REF!,0)),INDEX('Kg BarCalc'!F:F,MATCH($B5,'Kg BarCalc'!$A:$A,0))))</f>
        <v>0</v>
      </c>
      <c r="AK5" s="133">
        <f t="array" ref="AK5">IF(OR($B5="Wgt",$B5="Reset",$B5="Retest",$B5=0),0,IF(Personalizacion!$K$6="Lbs",INDEX(#REF!,MATCH($B5,#REF!,0)),INDEX('Kg BarCalc'!G:G,MATCH($B5,'Kg BarCalc'!$A:$A,0))))</f>
        <v>1</v>
      </c>
      <c r="AL5" s="129">
        <f t="array" ref="AL5">IF(OR($B5="Wgt",$B5="Reset",$B5="Retest",$B5=0),0,IF(Personalizacion!$K$6="Lbs",INDEX(#REF!,MATCH($B5,#REF!,0)),INDEX('Kg BarCalc'!H:H,MATCH($B5,'Kg BarCalc'!$A:$A,0))))</f>
        <v>0</v>
      </c>
      <c r="AM5" s="131">
        <f t="array" ref="AM5">IF(OR($B5="Wgt",$B5="Reset",$B5="Retest",$B5=0),0,IF(Personalizacion!$K$6="Lbs",INDEX(#REF!,MATCH($B5,#REF!,0)),INDEX('Kg BarCalc'!I:I,MATCH($B5,'Kg BarCalc'!$A:$A,0))))</f>
        <v>0</v>
      </c>
      <c r="AN5" s="101">
        <f t="array" ref="AN5">IF(OR($B5="Wgt",$B5="Reset",$B5="Retest",$B5=0),0,IF(Personalizacion!$K$6="Lbs",INDEX(#REF!,MATCH($B5,#REF!,0)),INDEX('Kg BarCalc'!J:J,MATCH($B5,'Kg BarCalc'!$A:$A,0))))</f>
        <v>0</v>
      </c>
      <c r="AO5" s="128">
        <f t="array" ref="AO5">IF(OR($B5="Wgt",$B5="Reset",$B5="Retest",$B5=0),0,IF(Personalizacion!$K$6="Lbs",INDEX(#REF!,MATCH($B5,#REF!,0)),INDEX('Kg BarCalc'!K:K,MATCH($B5,'Kg BarCalc'!$A:$A,0))))</f>
        <v>0</v>
      </c>
      <c r="AP5" s="129">
        <f t="array" ref="AP5">IF(OR($B5="Wgt",$B5="Reset",$B5="Retest",$B5=0),0,IF(Personalizacion!$K$6="Lbs",INDEX(#REF!,MATCH($B5,#REF!,0)),INDEX('Kg BarCalc'!L:L,MATCH($B5,'Kg BarCalc'!$A:$A,0))))</f>
        <v>0</v>
      </c>
      <c r="AQ5" s="131">
        <f t="array" ref="AQ5">IF(OR($B5="Wgt",$B5="Reset",$B5="Retest",$B5=0),0,IF(Personalizacion!$K$6="Lbs",INDEX(#REF!,MATCH($B5,#REF!,0)),INDEX('Kg BarCalc'!M:M,MATCH($B5,'Kg BarCalc'!$A:$A,0))))</f>
        <v>0</v>
      </c>
      <c r="AR5" s="133" t="str">
        <f t="array" ref="AR5">IF(OR($B5="Wgt",$B5="Reset",$B5="Retest",$B5=0),0,IF(Personalizacion!$K$6="Lbs",INDEX(#REF!,MATCH($B5,#REF!,0)),INDEX('Kg BarCalc'!N:N,MATCH($B5,'Kg BarCalc'!$A:$A,0))))</f>
        <v/>
      </c>
      <c r="AS5" s="4"/>
    </row>
    <row r="6">
      <c r="A6" s="141" t="str">
        <f>IF(Personalizacion!$I$15="Opt Tier 2","",Personalizacion!$I$15)</f>
        <v/>
      </c>
      <c r="B6" s="142" t="str">
        <f>Personalizacion!$J15</f>
        <v/>
      </c>
      <c r="C6" s="142" t="str">
        <f>IF(Personalizacion!$K$15="Modified","4x8","3x10")</f>
        <v>4x8</v>
      </c>
      <c r="D6" s="143">
        <f t="shared" ref="D6:F6" si="3">S6</f>
        <v>0</v>
      </c>
      <c r="E6" s="143">
        <f t="shared" si="3"/>
        <v>0</v>
      </c>
      <c r="F6" s="143">
        <f t="shared" si="3"/>
        <v>0</v>
      </c>
      <c r="G6" s="144"/>
      <c r="H6" s="144"/>
      <c r="I6" s="145"/>
      <c r="J6" s="135"/>
      <c r="K6" s="148"/>
      <c r="L6" s="149"/>
      <c r="M6" s="4"/>
      <c r="N6" s="113"/>
      <c r="O6" s="4"/>
      <c r="P6" s="4"/>
      <c r="Q6" s="4"/>
      <c r="R6" s="127"/>
      <c r="S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T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U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V6" s="4"/>
      <c r="W6" s="4"/>
      <c r="X6" s="4"/>
      <c r="Y6" s="4"/>
      <c r="Z6" s="4"/>
      <c r="AA6" s="4"/>
      <c r="AB6" s="4"/>
      <c r="AC6" s="4"/>
      <c r="AD6" s="4"/>
      <c r="AE6" s="4">
        <f t="shared" si="4"/>
        <v>0</v>
      </c>
      <c r="AF6" s="128">
        <f t="array" ref="AF6">IF(OR($B6="Wgt",$B6="Reset",$B6="Retest",$B6=0),0,IF(Personalizacion!$K$6="Lbs",INDEX(#REF!,MATCH($B6,#REF!,0)),INDEX('Kg BarCalc'!B:B,MATCH($B6,'Kg BarCalc'!$A:$A,0))))</f>
        <v>0</v>
      </c>
      <c r="AG6" s="129">
        <f t="array" ref="AG6">IF(OR($B6="Wgt",$B6="Reset",$B6="Retest",$B6=0),0,IF(Personalizacion!$K$6="Lbs",INDEX(#REF!,MATCH($B6,#REF!,0)),INDEX('Kg BarCalc'!C:C,MATCH($B6,'Kg BarCalc'!$A:$A,0))))</f>
        <v>0</v>
      </c>
      <c r="AH6" s="130">
        <f t="array" ref="AH6">IF(OR($B6="Wgt",$B6="Reset",$B6="Retest",$B6=0),0,IF(Personalizacion!$K$6="Lbs",INDEX(#REF!,MATCH($B6,#REF!,0)),INDEX('Kg BarCalc'!D:D,MATCH($B6,'Kg BarCalc'!$A:$A,0))))</f>
        <v>0</v>
      </c>
      <c r="AI6" s="131">
        <f t="array" ref="AI6">IF(OR($B6="Wgt",$B6="Reset",$B6="Retest",$B6=0),0,IF(Personalizacion!$K$6="Lbs",INDEX(#REF!,MATCH($B6,#REF!,0)),INDEX('Kg BarCalc'!E:E,MATCH($B6,'Kg BarCalc'!$A:$A,0))))</f>
        <v>0</v>
      </c>
      <c r="AJ6" s="132">
        <f t="array" ref="AJ6">IF(OR($B6="Wgt",$B6="Reset",$B6="Retest",$B6=0),0,IF(Personalizacion!$K$6="Lbs",INDEX(#REF!,MATCH($B6,#REF!,0)),INDEX('Kg BarCalc'!F:F,MATCH($B6,'Kg BarCalc'!$A:$A,0))))</f>
        <v>0</v>
      </c>
      <c r="AK6" s="133">
        <f t="array" ref="AK6">IF(OR($B6="Wgt",$B6="Reset",$B6="Retest",$B6=0),0,IF(Personalizacion!$K$6="Lbs",INDEX(#REF!,MATCH($B6,#REF!,0)),INDEX('Kg BarCalc'!G:G,MATCH($B6,'Kg BarCalc'!$A:$A,0))))</f>
        <v>0</v>
      </c>
      <c r="AL6" s="129">
        <f t="array" ref="AL6">IF(OR($B6="Wgt",$B6="Reset",$B6="Retest",$B6=0),0,IF(Personalizacion!$K$6="Lbs",INDEX(#REF!,MATCH($B6,#REF!,0)),INDEX('Kg BarCalc'!H:H,MATCH($B6,'Kg BarCalc'!$A:$A,0))))</f>
        <v>0</v>
      </c>
      <c r="AM6" s="131">
        <f t="array" ref="AM6">IF(OR($B6="Wgt",$B6="Reset",$B6="Retest",$B6=0),0,IF(Personalizacion!$K$6="Lbs",INDEX(#REF!,MATCH($B6,#REF!,0)),INDEX('Kg BarCalc'!I:I,MATCH($B6,'Kg BarCalc'!$A:$A,0))))</f>
        <v>0</v>
      </c>
      <c r="AN6" s="101">
        <f t="array" ref="AN6">IF(OR($B6="Wgt",$B6="Reset",$B6="Retest",$B6=0),0,IF(Personalizacion!$K$6="Lbs",INDEX(#REF!,MATCH($B6,#REF!,0)),INDEX('Kg BarCalc'!J:J,MATCH($B6,'Kg BarCalc'!$A:$A,0))))</f>
        <v>0</v>
      </c>
      <c r="AO6" s="128">
        <f t="array" ref="AO6">IF(OR($B6="Wgt",$B6="Reset",$B6="Retest",$B6=0),0,IF(Personalizacion!$K$6="Lbs",INDEX(#REF!,MATCH($B6,#REF!,0)),INDEX('Kg BarCalc'!K:K,MATCH($B6,'Kg BarCalc'!$A:$A,0))))</f>
        <v>0</v>
      </c>
      <c r="AP6" s="129">
        <f t="array" ref="AP6">IF(OR($B6="Wgt",$B6="Reset",$B6="Retest",$B6=0),0,IF(Personalizacion!$K$6="Lbs",INDEX(#REF!,MATCH($B6,#REF!,0)),INDEX('Kg BarCalc'!L:L,MATCH($B6,'Kg BarCalc'!$A:$A,0))))</f>
        <v>0</v>
      </c>
      <c r="AQ6" s="131">
        <f t="array" ref="AQ6">IF(OR($B6="Wgt",$B6="Reset",$B6="Retest",$B6=0),0,IF(Personalizacion!$K$6="Lbs",INDEX(#REF!,MATCH($B6,#REF!,0)),INDEX('Kg BarCalc'!M:M,MATCH($B6,'Kg BarCalc'!$A:$A,0))))</f>
        <v>0</v>
      </c>
      <c r="AR6" s="133">
        <f t="array" ref="AR6">IF(OR($B6="Wgt",$B6="Reset",$B6="Retest",$B6=0),0,IF(Personalizacion!$K$6="Lbs",INDEX(#REF!,MATCH($B6,#REF!,0)),INDEX('Kg BarCalc'!N:N,MATCH($B6,'Kg BarCalc'!$A:$A,0))))</f>
        <v>0</v>
      </c>
      <c r="AS6" s="4"/>
    </row>
    <row r="7" ht="15.0" customHeight="1">
      <c r="A7" s="150" t="str">
        <f>Personalizacion!$I$16</f>
        <v>Jalon al pecho</v>
      </c>
      <c r="B7" s="151">
        <f>Personalizacion!$J16</f>
        <v>30</v>
      </c>
      <c r="C7" s="151" t="str">
        <f>IF(Personalizacion!$K$16="Modified","4x12+","3x15+")</f>
        <v>3x15+</v>
      </c>
      <c r="D7" s="152" t="str">
        <f t="shared" ref="D7:F7" si="5">S7</f>
        <v/>
      </c>
      <c r="E7" s="152" t="str">
        <f t="shared" si="5"/>
        <v/>
      </c>
      <c r="F7" s="152" t="str">
        <f t="shared" si="5"/>
        <v/>
      </c>
      <c r="G7" s="153"/>
      <c r="H7" s="153"/>
      <c r="I7" s="154"/>
      <c r="J7" s="135"/>
      <c r="K7" s="155" t="s">
        <v>65</v>
      </c>
      <c r="L7" s="147"/>
      <c r="M7" s="4"/>
      <c r="N7" s="113"/>
      <c r="O7" s="4"/>
      <c r="P7" s="4"/>
      <c r="Q7" s="4"/>
      <c r="R7" s="127"/>
      <c r="S7" s="127"/>
      <c r="T7" s="127"/>
      <c r="U7" s="127"/>
      <c r="V7" s="4"/>
      <c r="W7" s="4"/>
      <c r="X7" s="4"/>
      <c r="Y7" s="4"/>
      <c r="Z7" s="4"/>
      <c r="AA7" s="4"/>
      <c r="AB7" s="4"/>
      <c r="AC7" s="4"/>
      <c r="AD7" s="4"/>
      <c r="AE7" s="4">
        <f t="shared" si="4"/>
        <v>0</v>
      </c>
      <c r="AF7" s="137"/>
      <c r="AG7" s="137"/>
      <c r="AH7" s="138"/>
      <c r="AI7" s="137"/>
      <c r="AJ7" s="137"/>
      <c r="AK7" s="139"/>
      <c r="AL7" s="137"/>
      <c r="AM7" s="137"/>
      <c r="AN7" s="137"/>
      <c r="AO7" s="137"/>
      <c r="AP7" s="137"/>
      <c r="AQ7" s="137"/>
      <c r="AR7" s="139"/>
      <c r="AS7" s="4"/>
    </row>
    <row r="8" ht="15.0" customHeight="1">
      <c r="A8" s="150" t="str">
        <f>IF(Personalizacion!$I$17="Opt Tier 3","",Personalizacion!$I$17)</f>
        <v>Curl de biceps barra Z</v>
      </c>
      <c r="B8" s="151" t="str">
        <f>Personalizacion!$J17</f>
        <v/>
      </c>
      <c r="C8" s="151" t="str">
        <f>IF(Personalizacion!$K$17="Modified","4x12+","3x15+")</f>
        <v>4x12+</v>
      </c>
      <c r="D8" s="152" t="str">
        <f t="shared" ref="D8:F8" si="6">S8</f>
        <v/>
      </c>
      <c r="E8" s="152" t="str">
        <f t="shared" si="6"/>
        <v/>
      </c>
      <c r="F8" s="152" t="str">
        <f t="shared" si="6"/>
        <v/>
      </c>
      <c r="G8" s="153"/>
      <c r="H8" s="153"/>
      <c r="I8" s="154"/>
      <c r="J8" s="135"/>
      <c r="K8" s="156"/>
      <c r="L8" s="157"/>
      <c r="M8" s="4"/>
      <c r="N8" s="113"/>
      <c r="O8" s="4"/>
      <c r="P8" s="4"/>
      <c r="Q8" s="4"/>
      <c r="R8" s="127"/>
      <c r="S8" s="127"/>
      <c r="T8" s="127"/>
      <c r="U8" s="127"/>
      <c r="V8" s="4"/>
      <c r="W8" s="4"/>
      <c r="X8" s="4"/>
      <c r="Y8" s="4"/>
      <c r="Z8" s="4"/>
      <c r="AA8" s="4"/>
      <c r="AB8" s="4"/>
      <c r="AC8" s="4"/>
      <c r="AD8" s="4"/>
      <c r="AE8" s="4">
        <f t="shared" si="4"/>
        <v>0</v>
      </c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4"/>
    </row>
    <row r="9">
      <c r="A9" s="150" t="str">
        <f>IF(Personalizacion!$I$18="Opt Tier 3","",Personalizacion!$I$18)</f>
        <v>Peso muerto rumano</v>
      </c>
      <c r="B9" s="159" t="str">
        <f>Personalizacion!$J18</f>
        <v/>
      </c>
      <c r="C9" s="151" t="str">
        <f>IF(Personalizacion!$K$18="Modified","4x12+","3x15+")</f>
        <v>3x15+</v>
      </c>
      <c r="D9" s="160" t="str">
        <f t="shared" ref="D9:F9" si="7">S9</f>
        <v/>
      </c>
      <c r="E9" s="160" t="str">
        <f t="shared" si="7"/>
        <v/>
      </c>
      <c r="F9" s="160" t="str">
        <f t="shared" si="7"/>
        <v/>
      </c>
      <c r="G9" s="161"/>
      <c r="H9" s="161"/>
      <c r="I9" s="162"/>
      <c r="J9" s="135"/>
      <c r="K9" s="156"/>
      <c r="L9" s="157"/>
      <c r="M9" s="4"/>
      <c r="N9" s="126"/>
      <c r="O9" s="4"/>
      <c r="P9" s="4"/>
      <c r="Q9" s="4"/>
      <c r="R9" s="127"/>
      <c r="S9" s="127"/>
      <c r="T9" s="127"/>
      <c r="U9" s="127"/>
      <c r="V9" s="4"/>
      <c r="W9" s="4"/>
      <c r="X9" s="4"/>
      <c r="Y9" s="4"/>
      <c r="Z9" s="4"/>
      <c r="AA9" s="4"/>
      <c r="AB9" s="4"/>
      <c r="AC9" s="4"/>
      <c r="AD9" s="4"/>
      <c r="AE9" s="4">
        <f t="shared" si="4"/>
        <v>0</v>
      </c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4"/>
    </row>
    <row r="10">
      <c r="A10" s="150" t="str">
        <f>IF(Personalizacion!$I$19="Opt Tier 3","",Personalizacion!$I$19)</f>
        <v>Extension de triceps en polea alta</v>
      </c>
      <c r="B10" s="151" t="str">
        <f>Personalizacion!$J19</f>
        <v/>
      </c>
      <c r="C10" s="151" t="str">
        <f>IF(Personalizacion!$K$19="Modified","4x12+","3x15+")</f>
        <v>4x12+</v>
      </c>
      <c r="D10" s="152" t="str">
        <f t="shared" ref="D10:F10" si="8">S10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4"/>
      <c r="J10" s="135"/>
      <c r="K10" s="163"/>
      <c r="L10" s="164"/>
      <c r="M10" s="4"/>
      <c r="N10" s="40"/>
      <c r="O10" s="4"/>
      <c r="P10" s="4"/>
      <c r="Q10" s="4"/>
      <c r="R10" s="127"/>
      <c r="S10" s="127"/>
      <c r="T10" s="127"/>
      <c r="U10" s="127"/>
      <c r="V10" s="4"/>
      <c r="W10" s="4"/>
      <c r="X10" s="4"/>
      <c r="Y10" s="4"/>
      <c r="Z10" s="4"/>
      <c r="AA10" s="4"/>
      <c r="AB10" s="4"/>
      <c r="AC10" s="4"/>
      <c r="AD10" s="4"/>
      <c r="AE10" s="4">
        <f t="shared" si="4"/>
        <v>0</v>
      </c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167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137"/>
      <c r="AG11" s="137"/>
      <c r="AH11" s="138"/>
      <c r="AI11" s="137"/>
      <c r="AJ11" s="137"/>
      <c r="AK11" s="139"/>
      <c r="AL11" s="137"/>
      <c r="AM11" s="137"/>
      <c r="AN11" s="137"/>
      <c r="AO11" s="137"/>
      <c r="AP11" s="137"/>
      <c r="AQ11" s="137"/>
      <c r="AR11" s="139"/>
      <c r="AS11" s="4"/>
    </row>
    <row r="12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168" t="s">
        <v>66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16" t="str">
        <f>IF(Personalizacion!$K$6="Select Kg or Lbs","Please Select Kg or Lbs on the Start Tab",IF(Personalizacion!$K$6="Lbs","Plates (Each Side) with a 45 Lb Bar","Plates (Each Side) with a 20 Kg Bar"))</f>
        <v>Plates (Each Side) with a 20 Kg Bar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3"/>
      <c r="AS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17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128">
        <f>IF(Personalizacion!$K$6="Lbs",55,25)</f>
        <v>25</v>
      </c>
      <c r="AG13" s="129">
        <f>IF(Personalizacion!$K$6="Lbs",45,20)</f>
        <v>20</v>
      </c>
      <c r="AH13" s="130">
        <f>IF(Personalizacion!$K$6="Lbs",35,15)</f>
        <v>15</v>
      </c>
      <c r="AI13" s="131">
        <f>IF(Personalizacion!$K$6="Lbs",25,10)</f>
        <v>10</v>
      </c>
      <c r="AJ13" s="132">
        <f>IF(Personalizacion!$K$6="Lbs",15,5)</f>
        <v>5</v>
      </c>
      <c r="AK13" s="133">
        <f>IF(Personalizacion!$K$6="Lbs",10,2.5)</f>
        <v>2.5</v>
      </c>
      <c r="AL13" s="129">
        <f>IF(Personalizacion!$K$6="Lbs",5,2)</f>
        <v>2</v>
      </c>
      <c r="AM13" s="131">
        <f>IF(Personalizacion!$K$6="Lbs",2.5,1.5)</f>
        <v>1.5</v>
      </c>
      <c r="AN13" s="101">
        <f>IF(Personalizacion!$K$6="Lbs",1.5,1.25)</f>
        <v>1.25</v>
      </c>
      <c r="AO13" s="128">
        <f>IF(Personalizacion!$K$6="Lbs",1,1)</f>
        <v>1</v>
      </c>
      <c r="AP13" s="129">
        <f>IF(Personalizacion!$K$6="Lbs",0.75,0.5)</f>
        <v>0.5</v>
      </c>
      <c r="AQ13" s="131">
        <f>IF(Personalizacion!$K$6="Lbs",0.5,0.25)</f>
        <v>0.25</v>
      </c>
      <c r="AR13" s="133" t="str">
        <f>IF(Personalizacion!$K$6="Lbs",0.25,"")</f>
        <v/>
      </c>
      <c r="AS13" s="121" t="s">
        <v>62</v>
      </c>
    </row>
    <row r="14" ht="15.0" customHeight="1">
      <c r="A14" s="122" t="str">
        <f>Personalizacion!$I$21</f>
        <v>Press militar</v>
      </c>
      <c r="B14" s="122">
        <f>Personalizacion!$J21</f>
        <v>68</v>
      </c>
      <c r="C14" s="123" t="str">
        <f>IF(Personalizacion!$K$21="Modified","3x5+","5x3+")</f>
        <v>5x3+</v>
      </c>
      <c r="D14" s="124">
        <f t="shared" ref="D14:F14" si="9">S14</f>
        <v>40</v>
      </c>
      <c r="E14" s="124">
        <f t="shared" si="9"/>
        <v>47.5</v>
      </c>
      <c r="F14" s="124">
        <f t="shared" si="9"/>
        <v>57.5</v>
      </c>
      <c r="G14" s="106"/>
      <c r="H14" s="125"/>
      <c r="I14" s="125"/>
      <c r="J14" s="125"/>
      <c r="K14" s="125"/>
      <c r="L14" s="125"/>
      <c r="M14" s="4"/>
      <c r="N14" s="173"/>
      <c r="O14" s="4"/>
      <c r="P14" s="4"/>
      <c r="Q14" s="4"/>
      <c r="R14" s="4"/>
      <c r="S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40</v>
      </c>
      <c r="T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47.5</v>
      </c>
      <c r="U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57.5</v>
      </c>
      <c r="V14" s="4"/>
      <c r="W14" s="4"/>
      <c r="X14" s="4"/>
      <c r="Y14" s="4"/>
      <c r="Z14" s="4"/>
      <c r="AA14" s="4"/>
      <c r="AB14" s="4"/>
      <c r="AC14" s="4"/>
      <c r="AD14" s="4"/>
      <c r="AE14" s="4">
        <f>IF(OR(B14="Wgt",B14="Reset"),0,SUM(B14*SUM(G14:L15)))</f>
        <v>0</v>
      </c>
      <c r="AF14" s="128">
        <f t="array" ref="AF14">IF(OR($B14="Wgt",$B14="Reset",$B14="Retest",$B14=0),0,IF(Personalizacion!$K$6="Lbs",INDEX(#REF!,MATCH($B14,#REF!,0)),INDEX('Kg BarCalc'!B:B,MATCH($B14,'Kg BarCalc'!$A:$A,0))))</f>
        <v>0</v>
      </c>
      <c r="AG14" s="129">
        <f t="array" ref="AG14">IF(OR($B14="Wgt",$B14="Reset",$B14="Retest",$B14=0),0,IF(Personalizacion!$K$6="Lbs",INDEX(#REF!,MATCH($B14,#REF!,0)),INDEX('Kg BarCalc'!C:C,MATCH($B14,'Kg BarCalc'!$A:$A,0))))</f>
        <v>1</v>
      </c>
      <c r="AH14" s="130">
        <f t="array" ref="AH14">IF(OR($B14="Wgt",$B14="Reset",$B14="Retest",$B14=0),0,IF(Personalizacion!$K$6="Lbs",INDEX(#REF!,MATCH($B14,#REF!,0)),INDEX('Kg BarCalc'!D:D,MATCH($B14,'Kg BarCalc'!$A:$A,0))))</f>
        <v>0</v>
      </c>
      <c r="AI14" s="131">
        <f t="array" ref="AI14">IF(OR($B14="Wgt",$B14="Reset",$B14="Retest",$B14=0),0,IF(Personalizacion!$K$6="Lbs",INDEX(#REF!,MATCH($B14,#REF!,0)),INDEX('Kg BarCalc'!E:E,MATCH($B14,'Kg BarCalc'!$A:$A,0))))</f>
        <v>0</v>
      </c>
      <c r="AJ14" s="132">
        <f t="array" ref="AJ14">IF(OR($B14="Wgt",$B14="Reset",$B14="Retest",$B14=0),0,IF(Personalizacion!$K$6="Lbs",INDEX(#REF!,MATCH($B14,#REF!,0)),INDEX('Kg BarCalc'!F:F,MATCH($B14,'Kg BarCalc'!$A:$A,0))))</f>
        <v>0</v>
      </c>
      <c r="AK14" s="133">
        <f t="array" ref="AK14">IF(OR($B14="Wgt",$B14="Reset",$B14="Retest",$B14=0),0,IF(Personalizacion!$K$6="Lbs",INDEX(#REF!,MATCH($B14,#REF!,0)),INDEX('Kg BarCalc'!G:G,MATCH($B14,'Kg BarCalc'!$A:$A,0))))</f>
        <v>1</v>
      </c>
      <c r="AL14" s="129">
        <f t="array" ref="AL14">IF(OR($B14="Wgt",$B14="Reset",$B14="Retest",$B14=0),0,IF(Personalizacion!$K$6="Lbs",INDEX(#REF!,MATCH($B14,#REF!,0)),INDEX('Kg BarCalc'!H:H,MATCH($B14,'Kg BarCalc'!$A:$A,0))))</f>
        <v>0</v>
      </c>
      <c r="AM14" s="131">
        <f t="array" ref="AM14">IF(OR($B14="Wgt",$B14="Reset",$B14="Retest",$B14=0),0,IF(Personalizacion!$K$6="Lbs",INDEX(#REF!,MATCH($B14,#REF!,0)),INDEX('Kg BarCalc'!I:I,MATCH($B14,'Kg BarCalc'!$A:$A,0))))</f>
        <v>0</v>
      </c>
      <c r="AN14" s="101">
        <f t="array" ref="AN14">IF(OR($B14="Wgt",$B14="Reset",$B14="Retest",$B14=0),0,IF(Personalizacion!$K$6="Lbs",INDEX(#REF!,MATCH($B14,#REF!,0)),INDEX('Kg BarCalc'!J:J,MATCH($B14,'Kg BarCalc'!$A:$A,0))))</f>
        <v>0</v>
      </c>
      <c r="AO14" s="128">
        <f t="array" ref="AO14">IF(OR($B14="Wgt",$B14="Reset",$B14="Retest",$B14=0),0,IF(Personalizacion!$K$6="Lbs",INDEX(#REF!,MATCH($B14,#REF!,0)),INDEX('Kg BarCalc'!K:K,MATCH($B14,'Kg BarCalc'!$A:$A,0))))</f>
        <v>0</v>
      </c>
      <c r="AP14" s="129">
        <f t="array" ref="AP14">IF(OR($B14="Wgt",$B14="Reset",$B14="Retest",$B14=0),0,IF(Personalizacion!$K$6="Lbs",INDEX(#REF!,MATCH($B14,#REF!,0)),INDEX('Kg BarCalc'!L:L,MATCH($B14,'Kg BarCalc'!$A:$A,0))))</f>
        <v>0</v>
      </c>
      <c r="AQ14" s="131">
        <f t="array" ref="AQ14">IF(OR($B14="Wgt",$B14="Reset",$B14="Retest",$B14=0),0,IF(Personalizacion!$K$6="Lbs",INDEX(#REF!,MATCH($B14,#REF!,0)),INDEX('Kg BarCalc'!M:M,MATCH($B14,'Kg BarCalc'!$A:$A,0))))</f>
        <v>0</v>
      </c>
      <c r="AR14" s="133" t="str">
        <f t="array" ref="AR14">IF(OR($B14="Wgt",$B14="Reset",$B14="Retest",$B14=0),0,IF(Personalizacion!$K$6="Lbs",INDEX(#REF!,MATCH($B14,#REF!,0)),INDEX('Kg BarCalc'!N:N,MATCH($B14,'Kg BarCalc'!$A:$A,0))))</f>
        <v/>
      </c>
      <c r="AS14" s="4"/>
    </row>
    <row r="15">
      <c r="A15" s="134"/>
      <c r="B15" s="102"/>
      <c r="C15" s="102"/>
      <c r="D15" s="100"/>
      <c r="E15" s="100"/>
      <c r="F15" s="100"/>
      <c r="G15" s="135"/>
      <c r="H15" s="135"/>
      <c r="I15" s="135"/>
      <c r="J15" s="135"/>
      <c r="K15" s="135"/>
      <c r="L15" s="106"/>
      <c r="M15" s="4"/>
      <c r="N15" s="173"/>
      <c r="O15" s="4"/>
      <c r="P15" s="4"/>
      <c r="Q15" s="4"/>
      <c r="R15" s="4"/>
      <c r="S15" s="127"/>
      <c r="T15" s="127"/>
      <c r="U15" s="127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4"/>
    </row>
    <row r="16" ht="15.0" customHeight="1">
      <c r="A16" s="141" t="str">
        <f>Personalizacion!$I$22</f>
        <v>Peso muerto</v>
      </c>
      <c r="B16" s="142">
        <f>Personalizacion!$J22</f>
        <v>68</v>
      </c>
      <c r="C16" s="142" t="str">
        <f>IF(Personalizacion!$K$22="Modified","4x8","3x10")</f>
        <v>3x10</v>
      </c>
      <c r="D16" s="143">
        <f t="shared" ref="D16:F16" si="10">S16</f>
        <v>40</v>
      </c>
      <c r="E16" s="143">
        <f t="shared" si="10"/>
        <v>47.5</v>
      </c>
      <c r="F16" s="143">
        <f t="shared" si="10"/>
        <v>57.5</v>
      </c>
      <c r="G16" s="144"/>
      <c r="H16" s="144"/>
      <c r="I16" s="144"/>
      <c r="J16" s="135"/>
      <c r="K16" s="146" t="s">
        <v>64</v>
      </c>
      <c r="L16" s="147"/>
      <c r="M16" s="4"/>
      <c r="N16" s="173"/>
      <c r="O16" s="4"/>
      <c r="P16" s="4"/>
      <c r="Q16" s="4"/>
      <c r="R16" s="4"/>
      <c r="S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40</v>
      </c>
      <c r="T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47.5</v>
      </c>
      <c r="U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57.5</v>
      </c>
      <c r="V16" s="4"/>
      <c r="W16" s="4"/>
      <c r="X16" s="4"/>
      <c r="Y16" s="4"/>
      <c r="Z16" s="4"/>
      <c r="AA16" s="4"/>
      <c r="AB16" s="4"/>
      <c r="AC16" s="4"/>
      <c r="AD16" s="4"/>
      <c r="AE16" s="4">
        <f t="shared" ref="AE16:AE21" si="12">IF(OR(B16="Wgt",B16="Reset"),0,SUM(B16*SUM(G16:J16)))</f>
        <v>0</v>
      </c>
      <c r="AF16" s="128">
        <f t="array" ref="AF16">IF(OR($B16="Wgt",$B16="Reset",$B16="Retest",$B16=0),0,IF(Personalizacion!$K$6="Lbs",INDEX(#REF!,MATCH($B16,#REF!,0)),INDEX('Kg BarCalc'!B:B,MATCH($B16,'Kg BarCalc'!$A:$A,0))))</f>
        <v>0</v>
      </c>
      <c r="AG16" s="129">
        <f t="array" ref="AG16">IF(OR($B16="Wgt",$B16="Reset",$B16="Retest",$B16=0),0,IF(Personalizacion!$K$6="Lbs",INDEX(#REF!,MATCH($B16,#REF!,0)),INDEX('Kg BarCalc'!C:C,MATCH($B16,'Kg BarCalc'!$A:$A,0))))</f>
        <v>1</v>
      </c>
      <c r="AH16" s="130">
        <f t="array" ref="AH16">IF(OR($B16="Wgt",$B16="Reset",$B16="Retest",$B16=0),0,IF(Personalizacion!$K$6="Lbs",INDEX(#REF!,MATCH($B16,#REF!,0)),INDEX('Kg BarCalc'!D:D,MATCH($B16,'Kg BarCalc'!$A:$A,0))))</f>
        <v>0</v>
      </c>
      <c r="AI16" s="131">
        <f t="array" ref="AI16">IF(OR($B16="Wgt",$B16="Reset",$B16="Retest",$B16=0),0,IF(Personalizacion!$K$6="Lbs",INDEX(#REF!,MATCH($B16,#REF!,0)),INDEX('Kg BarCalc'!E:E,MATCH($B16,'Kg BarCalc'!$A:$A,0))))</f>
        <v>0</v>
      </c>
      <c r="AJ16" s="132">
        <f t="array" ref="AJ16">IF(OR($B16="Wgt",$B16="Reset",$B16="Retest",$B16=0),0,IF(Personalizacion!$K$6="Lbs",INDEX(#REF!,MATCH($B16,#REF!,0)),INDEX('Kg BarCalc'!F:F,MATCH($B16,'Kg BarCalc'!$A:$A,0))))</f>
        <v>0</v>
      </c>
      <c r="AK16" s="133">
        <f t="array" ref="AK16">IF(OR($B16="Wgt",$B16="Reset",$B16="Retest",$B16=0),0,IF(Personalizacion!$K$6="Lbs",INDEX(#REF!,MATCH($B16,#REF!,0)),INDEX('Kg BarCalc'!G:G,MATCH($B16,'Kg BarCalc'!$A:$A,0))))</f>
        <v>1</v>
      </c>
      <c r="AL16" s="129">
        <f t="array" ref="AL16">IF(OR($B16="Wgt",$B16="Reset",$B16="Retest",$B16=0),0,IF(Personalizacion!$K$6="Lbs",INDEX(#REF!,MATCH($B16,#REF!,0)),INDEX('Kg BarCalc'!H:H,MATCH($B16,'Kg BarCalc'!$A:$A,0))))</f>
        <v>0</v>
      </c>
      <c r="AM16" s="131">
        <f t="array" ref="AM16">IF(OR($B16="Wgt",$B16="Reset",$B16="Retest",$B16=0),0,IF(Personalizacion!$K$6="Lbs",INDEX(#REF!,MATCH($B16,#REF!,0)),INDEX('Kg BarCalc'!I:I,MATCH($B16,'Kg BarCalc'!$A:$A,0))))</f>
        <v>0</v>
      </c>
      <c r="AN16" s="101">
        <f t="array" ref="AN16">IF(OR($B16="Wgt",$B16="Reset",$B16="Retest",$B16=0),0,IF(Personalizacion!$K$6="Lbs",INDEX(#REF!,MATCH($B16,#REF!,0)),INDEX('Kg BarCalc'!J:J,MATCH($B16,'Kg BarCalc'!$A:$A,0))))</f>
        <v>0</v>
      </c>
      <c r="AO16" s="128">
        <f t="array" ref="AO16">IF(OR($B16="Wgt",$B16="Reset",$B16="Retest",$B16=0),0,IF(Personalizacion!$K$6="Lbs",INDEX(#REF!,MATCH($B16,#REF!,0)),INDEX('Kg BarCalc'!K:K,MATCH($B16,'Kg BarCalc'!$A:$A,0))))</f>
        <v>0</v>
      </c>
      <c r="AP16" s="129">
        <f t="array" ref="AP16">IF(OR($B16="Wgt",$B16="Reset",$B16="Retest",$B16=0),0,IF(Personalizacion!$K$6="Lbs",INDEX(#REF!,MATCH($B16,#REF!,0)),INDEX('Kg BarCalc'!L:L,MATCH($B16,'Kg BarCalc'!$A:$A,0))))</f>
        <v>0</v>
      </c>
      <c r="AQ16" s="131">
        <f t="array" ref="AQ16">IF(OR($B16="Wgt",$B16="Reset",$B16="Retest",$B16=0),0,IF(Personalizacion!$K$6="Lbs",INDEX(#REF!,MATCH($B16,#REF!,0)),INDEX('Kg BarCalc'!M:M,MATCH($B16,'Kg BarCalc'!$A:$A,0))))</f>
        <v>0</v>
      </c>
      <c r="AR16" s="133" t="str">
        <f t="array" ref="AR16">IF(OR($B16="Wgt",$B16="Reset",$B16="Retest",$B16=0),0,IF(Personalizacion!$K$6="Lbs",INDEX(#REF!,MATCH($B16,#REF!,0)),INDEX('Kg BarCalc'!N:N,MATCH($B16,'Kg BarCalc'!$A:$A,0))))</f>
        <v/>
      </c>
      <c r="AS16" s="4"/>
    </row>
    <row r="17">
      <c r="A17" s="141" t="str">
        <f>IF(Personalizacion!$I$23="Opt Tier 2","",Personalizacion!$I$23)</f>
        <v/>
      </c>
      <c r="B17" s="142" t="str">
        <f>Personalizacion!$J23</f>
        <v/>
      </c>
      <c r="C17" s="142" t="str">
        <f>IF(Personalizacion!$K$23="Modified","4x8","3x10")</f>
        <v>4x8</v>
      </c>
      <c r="D17" s="174">
        <f t="shared" ref="D17:F17" si="11">S17</f>
        <v>0</v>
      </c>
      <c r="E17" s="174">
        <f t="shared" si="11"/>
        <v>0</v>
      </c>
      <c r="F17" s="174">
        <f t="shared" si="11"/>
        <v>0</v>
      </c>
      <c r="G17" s="175"/>
      <c r="H17" s="175"/>
      <c r="I17" s="175"/>
      <c r="J17" s="135"/>
      <c r="K17" s="148"/>
      <c r="L17" s="149"/>
      <c r="M17" s="4"/>
      <c r="N17" s="173"/>
      <c r="O17" s="4"/>
      <c r="P17" s="4"/>
      <c r="Q17" s="4"/>
      <c r="R17" s="127"/>
      <c r="S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T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U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>
        <f t="shared" si="12"/>
        <v>0</v>
      </c>
      <c r="AF17" s="128">
        <f t="array" ref="AF17">IF(OR($B17="Wgt",$B17="Reset",$B17="Retest",$B17=0),0,IF(Personalizacion!$K$6="Lbs",INDEX(#REF!,MATCH($B17,#REF!,0)),INDEX('Kg BarCalc'!B:B,MATCH($B17,'Kg BarCalc'!$A:$A,0))))</f>
        <v>0</v>
      </c>
      <c r="AG17" s="129">
        <f t="array" ref="AG17">IF(OR($B17="Wgt",$B17="Reset",$B17="Retest",$B17=0),0,IF(Personalizacion!$K$6="Lbs",INDEX(#REF!,MATCH($B17,#REF!,0)),INDEX('Kg BarCalc'!C:C,MATCH($B17,'Kg BarCalc'!$A:$A,0))))</f>
        <v>0</v>
      </c>
      <c r="AH17" s="130">
        <f t="array" ref="AH17">IF(OR($B17="Wgt",$B17="Reset",$B17="Retest",$B17=0),0,IF(Personalizacion!$K$6="Lbs",INDEX(#REF!,MATCH($B17,#REF!,0)),INDEX('Kg BarCalc'!D:D,MATCH($B17,'Kg BarCalc'!$A:$A,0))))</f>
        <v>0</v>
      </c>
      <c r="AI17" s="131">
        <f t="array" ref="AI17">IF(OR($B17="Wgt",$B17="Reset",$B17="Retest",$B17=0),0,IF(Personalizacion!$K$6="Lbs",INDEX(#REF!,MATCH($B17,#REF!,0)),INDEX('Kg BarCalc'!E:E,MATCH($B17,'Kg BarCalc'!$A:$A,0))))</f>
        <v>0</v>
      </c>
      <c r="AJ17" s="132">
        <f t="array" ref="AJ17">IF(OR($B17="Wgt",$B17="Reset",$B17="Retest",$B17=0),0,IF(Personalizacion!$K$6="Lbs",INDEX(#REF!,MATCH($B17,#REF!,0)),INDEX('Kg BarCalc'!F:F,MATCH($B17,'Kg BarCalc'!$A:$A,0))))</f>
        <v>0</v>
      </c>
      <c r="AK17" s="133">
        <f t="array" ref="AK17">IF(OR($B17="Wgt",$B17="Reset",$B17="Retest",$B17=0),0,IF(Personalizacion!$K$6="Lbs",INDEX(#REF!,MATCH($B17,#REF!,0)),INDEX('Kg BarCalc'!G:G,MATCH($B17,'Kg BarCalc'!$A:$A,0))))</f>
        <v>0</v>
      </c>
      <c r="AL17" s="129">
        <f t="array" ref="AL17">IF(OR($B17="Wgt",$B17="Reset",$B17="Retest",$B17=0),0,IF(Personalizacion!$K$6="Lbs",INDEX(#REF!,MATCH($B17,#REF!,0)),INDEX('Kg BarCalc'!H:H,MATCH($B17,'Kg BarCalc'!$A:$A,0))))</f>
        <v>0</v>
      </c>
      <c r="AM17" s="131">
        <f t="array" ref="AM17">IF(OR($B17="Wgt",$B17="Reset",$B17="Retest",$B17=0),0,IF(Personalizacion!$K$6="Lbs",INDEX(#REF!,MATCH($B17,#REF!,0)),INDEX('Kg BarCalc'!I:I,MATCH($B17,'Kg BarCalc'!$A:$A,0))))</f>
        <v>0</v>
      </c>
      <c r="AN17" s="101">
        <f t="array" ref="AN17">IF(OR($B17="Wgt",$B17="Reset",$B17="Retest",$B17=0),0,IF(Personalizacion!$K$6="Lbs",INDEX(#REF!,MATCH($B17,#REF!,0)),INDEX('Kg BarCalc'!J:J,MATCH($B17,'Kg BarCalc'!$A:$A,0))))</f>
        <v>0</v>
      </c>
      <c r="AO17" s="128">
        <f t="array" ref="AO17">IF(OR($B17="Wgt",$B17="Reset",$B17="Retest",$B17=0),0,IF(Personalizacion!$K$6="Lbs",INDEX(#REF!,MATCH($B17,#REF!,0)),INDEX('Kg BarCalc'!K:K,MATCH($B17,'Kg BarCalc'!$A:$A,0))))</f>
        <v>0</v>
      </c>
      <c r="AP17" s="129">
        <f t="array" ref="AP17">IF(OR($B17="Wgt",$B17="Reset",$B17="Retest",$B17=0),0,IF(Personalizacion!$K$6="Lbs",INDEX(#REF!,MATCH($B17,#REF!,0)),INDEX('Kg BarCalc'!L:L,MATCH($B17,'Kg BarCalc'!$A:$A,0))))</f>
        <v>0</v>
      </c>
      <c r="AQ17" s="131">
        <f t="array" ref="AQ17">IF(OR($B17="Wgt",$B17="Reset",$B17="Retest",$B17=0),0,IF(Personalizacion!$K$6="Lbs",INDEX(#REF!,MATCH($B17,#REF!,0)),INDEX('Kg BarCalc'!M:M,MATCH($B17,'Kg BarCalc'!$A:$A,0))))</f>
        <v>0</v>
      </c>
      <c r="AR17" s="133">
        <f t="array" ref="AR17">IF(OR($B17="Wgt",$B17="Reset",$B17="Retest",$B17=0),0,IF(Personalizacion!$K$6="Lbs",INDEX(#REF!,MATCH($B17,#REF!,0)),INDEX('Kg BarCalc'!N:N,MATCH($B17,'Kg BarCalc'!$A:$A,0))))</f>
        <v>0</v>
      </c>
      <c r="AS17" s="4"/>
    </row>
    <row r="18" ht="15.0" customHeight="1">
      <c r="A18" s="151" t="str">
        <f>Personalizacion!$I$24</f>
        <v>Remo con mancuernas</v>
      </c>
      <c r="B18" s="151">
        <f>Personalizacion!$J24</f>
        <v>20</v>
      </c>
      <c r="C18" s="151" t="str">
        <f>IF(Personalizacion!$K$24="Modified","4x12+","3x15+")</f>
        <v>3x15+</v>
      </c>
      <c r="D18" s="152" t="str">
        <f t="shared" ref="D18:F18" si="13">S18</f>
        <v/>
      </c>
      <c r="E18" s="152" t="str">
        <f t="shared" si="13"/>
        <v/>
      </c>
      <c r="F18" s="152" t="str">
        <f t="shared" si="13"/>
        <v/>
      </c>
      <c r="G18" s="153"/>
      <c r="H18" s="153"/>
      <c r="I18" s="153"/>
      <c r="J18" s="176"/>
      <c r="K18" s="177" t="s">
        <v>65</v>
      </c>
      <c r="L18" s="147"/>
      <c r="M18" s="4"/>
      <c r="N18" s="173"/>
      <c r="O18" s="4"/>
      <c r="P18" s="4"/>
      <c r="Q18" s="4"/>
      <c r="R18" s="127"/>
      <c r="S18" s="127"/>
      <c r="T18" s="127"/>
      <c r="U18" s="127"/>
      <c r="V18" s="4"/>
      <c r="W18" s="4"/>
      <c r="X18" s="4"/>
      <c r="Y18" s="4"/>
      <c r="Z18" s="4"/>
      <c r="AA18" s="4"/>
      <c r="AB18" s="4"/>
      <c r="AC18" s="4"/>
      <c r="AD18" s="4"/>
      <c r="AE18" s="4">
        <f t="shared" si="12"/>
        <v>0</v>
      </c>
      <c r="AF18" s="137"/>
      <c r="AG18" s="137"/>
      <c r="AH18" s="138"/>
      <c r="AI18" s="137"/>
      <c r="AJ18" s="137"/>
      <c r="AK18" s="139"/>
      <c r="AL18" s="137"/>
      <c r="AM18" s="137"/>
      <c r="AN18" s="137"/>
      <c r="AO18" s="137"/>
      <c r="AP18" s="137"/>
      <c r="AQ18" s="137"/>
      <c r="AR18" s="139"/>
      <c r="AS18" s="4"/>
    </row>
    <row r="19">
      <c r="A19" s="150" t="str">
        <f>IF(Personalizacion!$I$25="Opt Tier 3","",Personalizacion!$I$25)</f>
        <v>Curl martillo</v>
      </c>
      <c r="B19" s="151" t="str">
        <f>Personalizacion!$J25</f>
        <v/>
      </c>
      <c r="C19" s="151" t="str">
        <f>IF(Personalizacion!$K$25="Modified","4x12+","3x15+")</f>
        <v>4x12+</v>
      </c>
      <c r="D19" s="152" t="str">
        <f t="shared" ref="D19:F19" si="14">S19</f>
        <v/>
      </c>
      <c r="E19" s="152" t="str">
        <f t="shared" si="14"/>
        <v/>
      </c>
      <c r="F19" s="152" t="str">
        <f t="shared" si="14"/>
        <v/>
      </c>
      <c r="G19" s="153"/>
      <c r="H19" s="153"/>
      <c r="I19" s="153"/>
      <c r="J19" s="176"/>
      <c r="K19" s="178"/>
      <c r="L19" s="157"/>
      <c r="M19" s="4"/>
      <c r="N19" s="173"/>
      <c r="O19" s="4"/>
      <c r="P19" s="4"/>
      <c r="Q19" s="4"/>
      <c r="R19" s="127"/>
      <c r="S19" s="127"/>
      <c r="T19" s="127"/>
      <c r="U19" s="127"/>
      <c r="V19" s="4"/>
      <c r="W19" s="4"/>
      <c r="X19" s="4"/>
      <c r="Y19" s="4"/>
      <c r="Z19" s="4"/>
      <c r="AA19" s="4"/>
      <c r="AB19" s="4"/>
      <c r="AC19" s="4"/>
      <c r="AD19" s="4"/>
      <c r="AE19" s="4">
        <f t="shared" si="12"/>
        <v>0</v>
      </c>
      <c r="AF19" s="137"/>
      <c r="AG19" s="137"/>
      <c r="AH19" s="138"/>
      <c r="AI19" s="137"/>
      <c r="AJ19" s="137"/>
      <c r="AK19" s="139"/>
      <c r="AL19" s="137"/>
      <c r="AM19" s="137"/>
      <c r="AN19" s="137"/>
      <c r="AO19" s="137"/>
      <c r="AP19" s="137"/>
      <c r="AQ19" s="137"/>
      <c r="AR19" s="139"/>
      <c r="AS19" s="4"/>
    </row>
    <row r="20">
      <c r="A20" s="150" t="str">
        <f>IF(Personalizacion!$I$26="Opt Tier 3","",Personalizacion!$I$26)</f>
        <v>Face pulls</v>
      </c>
      <c r="B20" s="151" t="str">
        <f>Personalizacion!$J26</f>
        <v/>
      </c>
      <c r="C20" s="151" t="str">
        <f>IF(Personalizacion!$K$26="Modified","4x12+","3x15+")</f>
        <v>3x15+</v>
      </c>
      <c r="D20" s="152" t="str">
        <f t="shared" ref="D20:F20" si="15">S20</f>
        <v/>
      </c>
      <c r="E20" s="152" t="str">
        <f t="shared" si="15"/>
        <v/>
      </c>
      <c r="F20" s="152" t="str">
        <f t="shared" si="15"/>
        <v/>
      </c>
      <c r="G20" s="153"/>
      <c r="H20" s="153"/>
      <c r="I20" s="153"/>
      <c r="J20" s="176"/>
      <c r="K20" s="178"/>
      <c r="L20" s="157"/>
      <c r="M20" s="4"/>
      <c r="N20" s="173"/>
      <c r="O20" s="4"/>
      <c r="P20" s="4"/>
      <c r="Q20" s="4"/>
      <c r="R20" s="127"/>
      <c r="S20" s="127"/>
      <c r="T20" s="127"/>
      <c r="U20" s="127"/>
      <c r="V20" s="4"/>
      <c r="W20" s="4"/>
      <c r="X20" s="4"/>
      <c r="Y20" s="4"/>
      <c r="Z20" s="4"/>
      <c r="AA20" s="4"/>
      <c r="AB20" s="4"/>
      <c r="AC20" s="4"/>
      <c r="AD20" s="4"/>
      <c r="AE20" s="4">
        <f t="shared" si="12"/>
        <v>0</v>
      </c>
      <c r="AF20" s="137"/>
      <c r="AG20" s="137"/>
      <c r="AH20" s="138"/>
      <c r="AI20" s="137"/>
      <c r="AJ20" s="137"/>
      <c r="AK20" s="139"/>
      <c r="AL20" s="137"/>
      <c r="AM20" s="137"/>
      <c r="AN20" s="137"/>
      <c r="AO20" s="137"/>
      <c r="AP20" s="137"/>
      <c r="AQ20" s="137"/>
      <c r="AR20" s="139"/>
      <c r="AS20" s="4"/>
    </row>
    <row r="21" ht="15.75" customHeight="1">
      <c r="A21" s="150" t="str">
        <f>IF(Personalizacion!$I$27="Opt Tier 3","",Personalizacion!$I$27)</f>
        <v/>
      </c>
      <c r="B21" s="151" t="str">
        <f>Personalizacion!$J27</f>
        <v/>
      </c>
      <c r="C21" s="151" t="str">
        <f>IF(Personalizacion!$K$27="Modified","4x12+","3x15+")</f>
        <v>4x12+</v>
      </c>
      <c r="D21" s="152" t="str">
        <f t="shared" ref="D21:F21" si="16">S21</f>
        <v/>
      </c>
      <c r="E21" s="152" t="str">
        <f t="shared" si="16"/>
        <v/>
      </c>
      <c r="F21" s="152" t="str">
        <f t="shared" si="16"/>
        <v/>
      </c>
      <c r="G21" s="153"/>
      <c r="H21" s="153"/>
      <c r="I21" s="153"/>
      <c r="J21" s="176"/>
      <c r="K21" s="179"/>
      <c r="L21" s="164"/>
      <c r="M21" s="4"/>
      <c r="N21" s="173"/>
      <c r="O21" s="4"/>
      <c r="P21" s="4"/>
      <c r="Q21" s="4"/>
      <c r="R21" s="127"/>
      <c r="S21" s="127"/>
      <c r="T21" s="127"/>
      <c r="U21" s="127"/>
      <c r="V21" s="4"/>
      <c r="W21" s="4"/>
      <c r="X21" s="4"/>
      <c r="Y21" s="4"/>
      <c r="Z21" s="4"/>
      <c r="AA21" s="4"/>
      <c r="AB21" s="4"/>
      <c r="AC21" s="4"/>
      <c r="AD21" s="4"/>
      <c r="AE21" s="4">
        <f t="shared" si="12"/>
        <v>0</v>
      </c>
      <c r="AF21" s="137"/>
      <c r="AG21" s="137"/>
      <c r="AH21" s="138"/>
      <c r="AI21" s="137"/>
      <c r="AJ21" s="137"/>
      <c r="AK21" s="139"/>
      <c r="AL21" s="137"/>
      <c r="AM21" s="137"/>
      <c r="AN21" s="137"/>
      <c r="AO21" s="137"/>
      <c r="AP21" s="137"/>
      <c r="AQ21" s="137"/>
      <c r="AR21" s="139"/>
      <c r="AS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17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137"/>
      <c r="AG22" s="137"/>
      <c r="AH22" s="138"/>
      <c r="AI22" s="137"/>
      <c r="AJ22" s="137"/>
      <c r="AK22" s="139"/>
      <c r="AL22" s="137"/>
      <c r="AM22" s="137"/>
      <c r="AN22" s="137"/>
      <c r="AO22" s="137"/>
      <c r="AP22" s="137"/>
      <c r="AQ22" s="137"/>
      <c r="AR22" s="139"/>
      <c r="AS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17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3"/>
      <c r="AS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17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128">
        <f>IF(Personalizacion!$K$6="Lbs",55,25)</f>
        <v>25</v>
      </c>
      <c r="AG24" s="129">
        <f>IF(Personalizacion!$K$6="Lbs",45,20)</f>
        <v>20</v>
      </c>
      <c r="AH24" s="130">
        <f>IF(Personalizacion!$K$6="Lbs",35,15)</f>
        <v>15</v>
      </c>
      <c r="AI24" s="131">
        <f>IF(Personalizacion!$K$6="Lbs",25,10)</f>
        <v>10</v>
      </c>
      <c r="AJ24" s="132">
        <f>IF(Personalizacion!$K$6="Lbs",15,5)</f>
        <v>5</v>
      </c>
      <c r="AK24" s="133">
        <f>IF(Personalizacion!$K$6="Lbs",10,2.5)</f>
        <v>2.5</v>
      </c>
      <c r="AL24" s="129">
        <f>IF(Personalizacion!$K$6="Lbs",5,2)</f>
        <v>2</v>
      </c>
      <c r="AM24" s="131">
        <f>IF(Personalizacion!$K$6="Lbs",2.5,1.5)</f>
        <v>1.5</v>
      </c>
      <c r="AN24" s="101">
        <f>IF(Personalizacion!$K$6="Lbs",1.5,1.25)</f>
        <v>1.25</v>
      </c>
      <c r="AO24" s="128">
        <f>IF(Personalizacion!$K$6="Lbs",1,1)</f>
        <v>1</v>
      </c>
      <c r="AP24" s="129">
        <f>IF(Personalizacion!$K$6="Lbs",0.75,0.5)</f>
        <v>0.5</v>
      </c>
      <c r="AQ24" s="131">
        <f>IF(Personalizacion!$K$6="Lbs",0.5,0.25)</f>
        <v>0.25</v>
      </c>
      <c r="AR24" s="133" t="str">
        <f>IF(Personalizacion!$K$6="Lbs",0.25,"")</f>
        <v/>
      </c>
      <c r="AS24" s="121" t="s">
        <v>62</v>
      </c>
    </row>
    <row r="25" ht="15.75" customHeight="1">
      <c r="A25" s="122" t="str">
        <f>Personalizacion!$I$29</f>
        <v>Press de banca</v>
      </c>
      <c r="B25" s="122">
        <f>Personalizacion!$J29</f>
        <v>135</v>
      </c>
      <c r="C25" s="123" t="str">
        <f>IF(Personalizacion!$K$29="Modified","3x5+","5x3+")</f>
        <v>5x3+</v>
      </c>
      <c r="D25" s="124">
        <f t="shared" ref="D25:F25" si="17">S25</f>
        <v>80</v>
      </c>
      <c r="E25" s="124">
        <f t="shared" si="17"/>
        <v>95</v>
      </c>
      <c r="F25" s="124">
        <f t="shared" si="17"/>
        <v>115</v>
      </c>
      <c r="G25" s="106"/>
      <c r="H25" s="125"/>
      <c r="I25" s="125"/>
      <c r="J25" s="125"/>
      <c r="K25" s="125"/>
      <c r="L25" s="125"/>
      <c r="M25" s="4"/>
      <c r="N25" s="173"/>
      <c r="O25" s="4"/>
      <c r="P25" s="4"/>
      <c r="Q25" s="4"/>
      <c r="R25" s="4"/>
      <c r="S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80</v>
      </c>
      <c r="T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95</v>
      </c>
      <c r="U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115</v>
      </c>
      <c r="V25" s="4"/>
      <c r="W25" s="4"/>
      <c r="X25" s="4"/>
      <c r="Y25" s="4"/>
      <c r="Z25" s="4"/>
      <c r="AA25" s="4"/>
      <c r="AB25" s="4"/>
      <c r="AC25" s="4"/>
      <c r="AD25" s="4"/>
      <c r="AE25" s="4">
        <f>IF(OR(B25="Wgt",B25="Reset"),0,SUM(B25*SUM(G25:L26)))</f>
        <v>0</v>
      </c>
      <c r="AF25" s="128">
        <f t="array" ref="AF25">IF(OR($B25="Wgt",$B25="Reset",$B25="Retest",$B25=0),0,IF(Personalizacion!$K$6="Lbs",INDEX(#REF!,MATCH($B25,#REF!,0)),INDEX('Kg BarCalc'!B:B,MATCH($B25,'Kg BarCalc'!$A:$A,0))))</f>
        <v>0</v>
      </c>
      <c r="AG25" s="129">
        <f t="array" ref="AG25">IF(OR($B25="Wgt",$B25="Reset",$B25="Retest",$B25=0),0,IF(Personalizacion!$K$6="Lbs",INDEX(#REF!,MATCH($B25,#REF!,0)),INDEX('Kg BarCalc'!C:C,MATCH($B25,'Kg BarCalc'!$A:$A,0))))</f>
        <v>2</v>
      </c>
      <c r="AH25" s="130">
        <f t="array" ref="AH25">IF(OR($B25="Wgt",$B25="Reset",$B25="Retest",$B25=0),0,IF(Personalizacion!$K$6="Lbs",INDEX(#REF!,MATCH($B25,#REF!,0)),INDEX('Kg BarCalc'!D:D,MATCH($B25,'Kg BarCalc'!$A:$A,0))))</f>
        <v>1</v>
      </c>
      <c r="AI25" s="131">
        <f t="array" ref="AI25">IF(OR($B25="Wgt",$B25="Reset",$B25="Retest",$B25=0),0,IF(Personalizacion!$K$6="Lbs",INDEX(#REF!,MATCH($B25,#REF!,0)),INDEX('Kg BarCalc'!E:E,MATCH($B25,'Kg BarCalc'!$A:$A,0))))</f>
        <v>0</v>
      </c>
      <c r="AJ25" s="132">
        <f t="array" ref="AJ25">IF(OR($B25="Wgt",$B25="Reset",$B25="Retest",$B25=0),0,IF(Personalizacion!$K$6="Lbs",INDEX(#REF!,MATCH($B25,#REF!,0)),INDEX('Kg BarCalc'!F:F,MATCH($B25,'Kg BarCalc'!$A:$A,0))))</f>
        <v>0</v>
      </c>
      <c r="AK25" s="133">
        <f t="array" ref="AK25">IF(OR($B25="Wgt",$B25="Reset",$B25="Retest",$B25=0),0,IF(Personalizacion!$K$6="Lbs",INDEX(#REF!,MATCH($B25,#REF!,0)),INDEX('Kg BarCalc'!G:G,MATCH($B25,'Kg BarCalc'!$A:$A,0))))</f>
        <v>1</v>
      </c>
      <c r="AL25" s="129">
        <f t="array" ref="AL25">IF(OR($B25="Wgt",$B25="Reset",$B25="Retest",$B25=0),0,IF(Personalizacion!$K$6="Lbs",INDEX(#REF!,MATCH($B25,#REF!,0)),INDEX('Kg BarCalc'!H:H,MATCH($B25,'Kg BarCalc'!$A:$A,0))))</f>
        <v>0</v>
      </c>
      <c r="AM25" s="131">
        <f t="array" ref="AM25">IF(OR($B25="Wgt",$B25="Reset",$B25="Retest",$B25=0),0,IF(Personalizacion!$K$6="Lbs",INDEX(#REF!,MATCH($B25,#REF!,0)),INDEX('Kg BarCalc'!I:I,MATCH($B25,'Kg BarCalc'!$A:$A,0))))</f>
        <v>0</v>
      </c>
      <c r="AN25" s="101">
        <f t="array" ref="AN25">IF(OR($B25="Wgt",$B25="Reset",$B25="Retest",$B25=0),0,IF(Personalizacion!$K$6="Lbs",INDEX(#REF!,MATCH($B25,#REF!,0)),INDEX('Kg BarCalc'!J:J,MATCH($B25,'Kg BarCalc'!$A:$A,0))))</f>
        <v>0</v>
      </c>
      <c r="AO25" s="128">
        <f t="array" ref="AO25">IF(OR($B25="Wgt",$B25="Reset",$B25="Retest",$B25=0),0,IF(Personalizacion!$K$6="Lbs",INDEX(#REF!,MATCH($B25,#REF!,0)),INDEX('Kg BarCalc'!K:K,MATCH($B25,'Kg BarCalc'!$A:$A,0))))</f>
        <v>0</v>
      </c>
      <c r="AP25" s="129">
        <f t="array" ref="AP25">IF(OR($B25="Wgt",$B25="Reset",$B25="Retest",$B25=0),0,IF(Personalizacion!$K$6="Lbs",INDEX(#REF!,MATCH($B25,#REF!,0)),INDEX('Kg BarCalc'!L:L,MATCH($B25,'Kg BarCalc'!$A:$A,0))))</f>
        <v>0</v>
      </c>
      <c r="AQ25" s="131">
        <f t="array" ref="AQ25">IF(OR($B25="Wgt",$B25="Reset",$B25="Retest",$B25=0),0,IF(Personalizacion!$K$6="Lbs",INDEX(#REF!,MATCH($B25,#REF!,0)),INDEX('Kg BarCalc'!M:M,MATCH($B25,'Kg BarCalc'!$A:$A,0))))</f>
        <v>0</v>
      </c>
      <c r="AR25" s="133" t="str">
        <f t="array" ref="AR25">IF(OR($B25="Wgt",$B25="Reset",$B25="Retest",$B25=0),0,IF(Personalizacion!$K$6="Lbs",INDEX(#REF!,MATCH($B25,#REF!,0)),INDEX('Kg BarCalc'!N:N,MATCH($B25,'Kg BarCalc'!$A:$A,0))))</f>
        <v/>
      </c>
      <c r="AS25" s="4"/>
    </row>
    <row r="26" ht="15.75" customHeight="1">
      <c r="A26" s="134"/>
      <c r="B26" s="102"/>
      <c r="C26" s="102"/>
      <c r="D26" s="100"/>
      <c r="E26" s="100"/>
      <c r="F26" s="100"/>
      <c r="G26" s="135"/>
      <c r="H26" s="135"/>
      <c r="I26" s="135"/>
      <c r="J26" s="135"/>
      <c r="K26" s="135"/>
      <c r="L26" s="106"/>
      <c r="M26" s="4"/>
      <c r="N26" s="173"/>
      <c r="O26" s="4"/>
      <c r="P26" s="4"/>
      <c r="Q26" s="4"/>
      <c r="R26" s="4"/>
      <c r="S26" s="127"/>
      <c r="T26" s="127"/>
      <c r="U26" s="127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4"/>
    </row>
    <row r="27" ht="15.75" customHeight="1">
      <c r="A27" s="141" t="str">
        <f>Personalizacion!$I$30</f>
        <v>Sentadilla</v>
      </c>
      <c r="B27" s="142">
        <f>Personalizacion!$J30</f>
        <v>95</v>
      </c>
      <c r="C27" s="142" t="str">
        <f>IF(Personalizacion!$K$30="Modified","4x8","3x10")</f>
        <v>3x10</v>
      </c>
      <c r="D27" s="143">
        <f t="shared" ref="D27:F27" si="18">S27</f>
        <v>57.5</v>
      </c>
      <c r="E27" s="143">
        <f t="shared" si="18"/>
        <v>67.5</v>
      </c>
      <c r="F27" s="143">
        <f t="shared" si="18"/>
        <v>80</v>
      </c>
      <c r="G27" s="144"/>
      <c r="H27" s="144"/>
      <c r="I27" s="144"/>
      <c r="J27" s="135"/>
      <c r="K27" s="146" t="s">
        <v>64</v>
      </c>
      <c r="L27" s="147"/>
      <c r="M27" s="4"/>
      <c r="N27" s="173"/>
      <c r="O27" s="4"/>
      <c r="P27" s="4"/>
      <c r="Q27" s="4"/>
      <c r="R27" s="4"/>
      <c r="S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57.5</v>
      </c>
      <c r="T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67.5</v>
      </c>
      <c r="U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80</v>
      </c>
      <c r="V27" s="4"/>
      <c r="W27" s="4"/>
      <c r="X27" s="4"/>
      <c r="Y27" s="4"/>
      <c r="Z27" s="4"/>
      <c r="AA27" s="4"/>
      <c r="AB27" s="4"/>
      <c r="AC27" s="4"/>
      <c r="AD27" s="4"/>
      <c r="AE27" s="4">
        <f t="shared" ref="AE27:AE32" si="20">IF(OR(B27="Wgt",B27="Reset"),0,SUM(B27*SUM(G27:J27)))</f>
        <v>0</v>
      </c>
      <c r="AF27" s="128">
        <f t="array" ref="AF27">IF(OR($B27="Wgt",$B27="Reset",$B27="Retest",$B27=0),0,IF(Personalizacion!$K$6="Lbs",INDEX(#REF!,MATCH($B27,#REF!,0)),INDEX('Kg BarCalc'!B:B,MATCH($B27,'Kg BarCalc'!$A:$A,0))))</f>
        <v>0</v>
      </c>
      <c r="AG27" s="129">
        <f t="array" ref="AG27">IF(OR($B27="Wgt",$B27="Reset",$B27="Retest",$B27=0),0,IF(Personalizacion!$K$6="Lbs",INDEX(#REF!,MATCH($B27,#REF!,0)),INDEX('Kg BarCalc'!C:C,MATCH($B27,'Kg BarCalc'!$A:$A,0))))</f>
        <v>1</v>
      </c>
      <c r="AH27" s="130">
        <f t="array" ref="AH27">IF(OR($B27="Wgt",$B27="Reset",$B27="Retest",$B27=0),0,IF(Personalizacion!$K$6="Lbs",INDEX(#REF!,MATCH($B27,#REF!,0)),INDEX('Kg BarCalc'!D:D,MATCH($B27,'Kg BarCalc'!$A:$A,0))))</f>
        <v>1</v>
      </c>
      <c r="AI27" s="131">
        <f t="array" ref="AI27">IF(OR($B27="Wgt",$B27="Reset",$B27="Retest",$B27=0),0,IF(Personalizacion!$K$6="Lbs",INDEX(#REF!,MATCH($B27,#REF!,0)),INDEX('Kg BarCalc'!E:E,MATCH($B27,'Kg BarCalc'!$A:$A,0))))</f>
        <v>0</v>
      </c>
      <c r="AJ27" s="132">
        <f t="array" ref="AJ27">IF(OR($B27="Wgt",$B27="Reset",$B27="Retest",$B27=0),0,IF(Personalizacion!$K$6="Lbs",INDEX(#REF!,MATCH($B27,#REF!,0)),INDEX('Kg BarCalc'!F:F,MATCH($B27,'Kg BarCalc'!$A:$A,0))))</f>
        <v>0</v>
      </c>
      <c r="AK27" s="133">
        <f t="array" ref="AK27">IF(OR($B27="Wgt",$B27="Reset",$B27="Retest",$B27=0),0,IF(Personalizacion!$K$6="Lbs",INDEX(#REF!,MATCH($B27,#REF!,0)),INDEX('Kg BarCalc'!G:G,MATCH($B27,'Kg BarCalc'!$A:$A,0))))</f>
        <v>1</v>
      </c>
      <c r="AL27" s="129">
        <f t="array" ref="AL27">IF(OR($B27="Wgt",$B27="Reset",$B27="Retest",$B27=0),0,IF(Personalizacion!$K$6="Lbs",INDEX(#REF!,MATCH($B27,#REF!,0)),INDEX('Kg BarCalc'!H:H,MATCH($B27,'Kg BarCalc'!$A:$A,0))))</f>
        <v>0</v>
      </c>
      <c r="AM27" s="131">
        <f t="array" ref="AM27">IF(OR($B27="Wgt",$B27="Reset",$B27="Retest",$B27=0),0,IF(Personalizacion!$K$6="Lbs",INDEX(#REF!,MATCH($B27,#REF!,0)),INDEX('Kg BarCalc'!I:I,MATCH($B27,'Kg BarCalc'!$A:$A,0))))</f>
        <v>0</v>
      </c>
      <c r="AN27" s="101">
        <f t="array" ref="AN27">IF(OR($B27="Wgt",$B27="Reset",$B27="Retest",$B27=0),0,IF(Personalizacion!$K$6="Lbs",INDEX(#REF!,MATCH($B27,#REF!,0)),INDEX('Kg BarCalc'!J:J,MATCH($B27,'Kg BarCalc'!$A:$A,0))))</f>
        <v>0</v>
      </c>
      <c r="AO27" s="128">
        <f t="array" ref="AO27">IF(OR($B27="Wgt",$B27="Reset",$B27="Retest",$B27=0),0,IF(Personalizacion!$K$6="Lbs",INDEX(#REF!,MATCH($B27,#REF!,0)),INDEX('Kg BarCalc'!K:K,MATCH($B27,'Kg BarCalc'!$A:$A,0))))</f>
        <v>0</v>
      </c>
      <c r="AP27" s="129">
        <f t="array" ref="AP27">IF(OR($B27="Wgt",$B27="Reset",$B27="Retest",$B27=0),0,IF(Personalizacion!$K$6="Lbs",INDEX(#REF!,MATCH($B27,#REF!,0)),INDEX('Kg BarCalc'!L:L,MATCH($B27,'Kg BarCalc'!$A:$A,0))))</f>
        <v>0</v>
      </c>
      <c r="AQ27" s="131">
        <f t="array" ref="AQ27">IF(OR($B27="Wgt",$B27="Reset",$B27="Retest",$B27=0),0,IF(Personalizacion!$K$6="Lbs",INDEX(#REF!,MATCH($B27,#REF!,0)),INDEX('Kg BarCalc'!M:M,MATCH($B27,'Kg BarCalc'!$A:$A,0))))</f>
        <v>0</v>
      </c>
      <c r="AR27" s="133" t="str">
        <f t="array" ref="AR27">IF(OR($B27="Wgt",$B27="Reset",$B27="Retest",$B27=0),0,IF(Personalizacion!$K$6="Lbs",INDEX(#REF!,MATCH($B27,#REF!,0)),INDEX('Kg BarCalc'!N:N,MATCH($B27,'Kg BarCalc'!$A:$A,0))))</f>
        <v/>
      </c>
      <c r="AS27" s="4"/>
    </row>
    <row r="28" ht="15.75" customHeight="1">
      <c r="A28" s="141" t="str">
        <f>IF(Personalizacion!$I$31="Opt Tier 2","",Personalizacion!$I$31)</f>
        <v/>
      </c>
      <c r="B28" s="142" t="str">
        <f>Personalizacion!$J31</f>
        <v/>
      </c>
      <c r="C28" s="142" t="str">
        <f>IF(Personalizacion!$K$31="Modified","4x8","3x10")</f>
        <v>4x8</v>
      </c>
      <c r="D28" s="174">
        <f t="shared" ref="D28:F28" si="19">S28</f>
        <v>0</v>
      </c>
      <c r="E28" s="174">
        <f t="shared" si="19"/>
        <v>0</v>
      </c>
      <c r="F28" s="174">
        <f t="shared" si="19"/>
        <v>0</v>
      </c>
      <c r="G28" s="175"/>
      <c r="H28" s="175"/>
      <c r="I28" s="175"/>
      <c r="J28" s="135"/>
      <c r="K28" s="148"/>
      <c r="L28" s="149"/>
      <c r="M28" s="4"/>
      <c r="N28" s="173"/>
      <c r="O28" s="4"/>
      <c r="P28" s="4"/>
      <c r="Q28" s="4"/>
      <c r="R28" s="127"/>
      <c r="S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T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U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>
        <f t="shared" si="20"/>
        <v>0</v>
      </c>
      <c r="AF28" s="128">
        <f t="array" ref="AF28">IF(OR($B28="Wgt",$B28="Reset",$B28="Retest",$B28=0),0,IF(Personalizacion!$K$6="Lbs",INDEX(#REF!,MATCH($B28,#REF!,0)),INDEX('Kg BarCalc'!B:B,MATCH($B28,'Kg BarCalc'!$A:$A,0))))</f>
        <v>0</v>
      </c>
      <c r="AG28" s="129">
        <f t="array" ref="AG28">IF(OR($B28="Wgt",$B28="Reset",$B28="Retest",$B28=0),0,IF(Personalizacion!$K$6="Lbs",INDEX(#REF!,MATCH($B28,#REF!,0)),INDEX('Kg BarCalc'!C:C,MATCH($B28,'Kg BarCalc'!$A:$A,0))))</f>
        <v>0</v>
      </c>
      <c r="AH28" s="130">
        <f t="array" ref="AH28">IF(OR($B28="Wgt",$B28="Reset",$B28="Retest",$B28=0),0,IF(Personalizacion!$K$6="Lbs",INDEX(#REF!,MATCH($B28,#REF!,0)),INDEX('Kg BarCalc'!D:D,MATCH($B28,'Kg BarCalc'!$A:$A,0))))</f>
        <v>0</v>
      </c>
      <c r="AI28" s="131">
        <f t="array" ref="AI28">IF(OR($B28="Wgt",$B28="Reset",$B28="Retest",$B28=0),0,IF(Personalizacion!$K$6="Lbs",INDEX(#REF!,MATCH($B28,#REF!,0)),INDEX('Kg BarCalc'!E:E,MATCH($B28,'Kg BarCalc'!$A:$A,0))))</f>
        <v>0</v>
      </c>
      <c r="AJ28" s="132">
        <f t="array" ref="AJ28">IF(OR($B28="Wgt",$B28="Reset",$B28="Retest",$B28=0),0,IF(Personalizacion!$K$6="Lbs",INDEX(#REF!,MATCH($B28,#REF!,0)),INDEX('Kg BarCalc'!F:F,MATCH($B28,'Kg BarCalc'!$A:$A,0))))</f>
        <v>0</v>
      </c>
      <c r="AK28" s="133">
        <f t="array" ref="AK28">IF(OR($B28="Wgt",$B28="Reset",$B28="Retest",$B28=0),0,IF(Personalizacion!$K$6="Lbs",INDEX(#REF!,MATCH($B28,#REF!,0)),INDEX('Kg BarCalc'!G:G,MATCH($B28,'Kg BarCalc'!$A:$A,0))))</f>
        <v>0</v>
      </c>
      <c r="AL28" s="129">
        <f t="array" ref="AL28">IF(OR($B28="Wgt",$B28="Reset",$B28="Retest",$B28=0),0,IF(Personalizacion!$K$6="Lbs",INDEX(#REF!,MATCH($B28,#REF!,0)),INDEX('Kg BarCalc'!H:H,MATCH($B28,'Kg BarCalc'!$A:$A,0))))</f>
        <v>0</v>
      </c>
      <c r="AM28" s="131">
        <f t="array" ref="AM28">IF(OR($B28="Wgt",$B28="Reset",$B28="Retest",$B28=0),0,IF(Personalizacion!$K$6="Lbs",INDEX(#REF!,MATCH($B28,#REF!,0)),INDEX('Kg BarCalc'!I:I,MATCH($B28,'Kg BarCalc'!$A:$A,0))))</f>
        <v>0</v>
      </c>
      <c r="AN28" s="101">
        <f t="array" ref="AN28">IF(OR($B28="Wgt",$B28="Reset",$B28="Retest",$B28=0),0,IF(Personalizacion!$K$6="Lbs",INDEX(#REF!,MATCH($B28,#REF!,0)),INDEX('Kg BarCalc'!J:J,MATCH($B28,'Kg BarCalc'!$A:$A,0))))</f>
        <v>0</v>
      </c>
      <c r="AO28" s="128">
        <f t="array" ref="AO28">IF(OR($B28="Wgt",$B28="Reset",$B28="Retest",$B28=0),0,IF(Personalizacion!$K$6="Lbs",INDEX(#REF!,MATCH($B28,#REF!,0)),INDEX('Kg BarCalc'!K:K,MATCH($B28,'Kg BarCalc'!$A:$A,0))))</f>
        <v>0</v>
      </c>
      <c r="AP28" s="129">
        <f t="array" ref="AP28">IF(OR($B28="Wgt",$B28="Reset",$B28="Retest",$B28=0),0,IF(Personalizacion!$K$6="Lbs",INDEX(#REF!,MATCH($B28,#REF!,0)),INDEX('Kg BarCalc'!L:L,MATCH($B28,'Kg BarCalc'!$A:$A,0))))</f>
        <v>0</v>
      </c>
      <c r="AQ28" s="131">
        <f t="array" ref="AQ28">IF(OR($B28="Wgt",$B28="Reset",$B28="Retest",$B28=0),0,IF(Personalizacion!$K$6="Lbs",INDEX(#REF!,MATCH($B28,#REF!,0)),INDEX('Kg BarCalc'!M:M,MATCH($B28,'Kg BarCalc'!$A:$A,0))))</f>
        <v>0</v>
      </c>
      <c r="AR28" s="133">
        <f t="array" ref="AR28">IF(OR($B28="Wgt",$B28="Reset",$B28="Retest",$B28=0),0,IF(Personalizacion!$K$6="Lbs",INDEX(#REF!,MATCH($B28,#REF!,0)),INDEX('Kg BarCalc'!N:N,MATCH($B28,'Kg BarCalc'!$A:$A,0))))</f>
        <v>0</v>
      </c>
      <c r="AS28" s="4"/>
    </row>
    <row r="29" ht="15.75" customHeight="1">
      <c r="A29" s="151" t="str">
        <f>Personalizacion!$I$32</f>
        <v>Jalon al pecho</v>
      </c>
      <c r="B29" s="151">
        <f>Personalizacion!$J32</f>
        <v>30</v>
      </c>
      <c r="C29" s="151" t="str">
        <f>IF(Personalizacion!$K$32="Modified","4x12+","3x15+")</f>
        <v>3x15+</v>
      </c>
      <c r="D29" s="152" t="str">
        <f t="shared" ref="D29:F29" si="21">S29</f>
        <v/>
      </c>
      <c r="E29" s="152" t="str">
        <f t="shared" si="21"/>
        <v/>
      </c>
      <c r="F29" s="152" t="str">
        <f t="shared" si="21"/>
        <v/>
      </c>
      <c r="G29" s="153"/>
      <c r="H29" s="153"/>
      <c r="I29" s="153"/>
      <c r="J29" s="176"/>
      <c r="K29" s="177" t="s">
        <v>65</v>
      </c>
      <c r="L29" s="147"/>
      <c r="M29" s="4"/>
      <c r="N29" s="173"/>
      <c r="O29" s="4"/>
      <c r="P29" s="4"/>
      <c r="Q29" s="4"/>
      <c r="R29" s="127"/>
      <c r="S29" s="127"/>
      <c r="T29" s="127"/>
      <c r="U29" s="127"/>
      <c r="V29" s="4"/>
      <c r="W29" s="4"/>
      <c r="X29" s="4"/>
      <c r="Y29" s="4"/>
      <c r="Z29" s="4"/>
      <c r="AA29" s="4"/>
      <c r="AB29" s="4"/>
      <c r="AC29" s="4"/>
      <c r="AD29" s="4"/>
      <c r="AE29" s="4">
        <f t="shared" si="20"/>
        <v>0</v>
      </c>
      <c r="AF29" s="137"/>
      <c r="AG29" s="137"/>
      <c r="AH29" s="138"/>
      <c r="AI29" s="137"/>
      <c r="AJ29" s="137"/>
      <c r="AK29" s="139"/>
      <c r="AL29" s="137"/>
      <c r="AM29" s="137"/>
      <c r="AN29" s="137"/>
      <c r="AO29" s="137"/>
      <c r="AP29" s="137"/>
      <c r="AQ29" s="137"/>
      <c r="AR29" s="139"/>
      <c r="AS29" s="4"/>
    </row>
    <row r="30" ht="15.75" customHeight="1">
      <c r="A30" s="150" t="str">
        <f>IF(Personalizacion!$I$33="Opt Tier 3","",Personalizacion!$I$33)</f>
        <v>Fondos</v>
      </c>
      <c r="B30" s="151" t="str">
        <f>Personalizacion!$J33</f>
        <v/>
      </c>
      <c r="C30" s="151" t="str">
        <f>IF(Personalizacion!$K$33="Modified","4x12+","3x15+")</f>
        <v>4x12+</v>
      </c>
      <c r="D30" s="152" t="str">
        <f t="shared" ref="D30:F30" si="22">S30</f>
        <v/>
      </c>
      <c r="E30" s="152" t="str">
        <f t="shared" si="22"/>
        <v/>
      </c>
      <c r="F30" s="152" t="str">
        <f t="shared" si="22"/>
        <v/>
      </c>
      <c r="G30" s="153"/>
      <c r="H30" s="153"/>
      <c r="I30" s="153"/>
      <c r="J30" s="176"/>
      <c r="K30" s="178"/>
      <c r="L30" s="157"/>
      <c r="M30" s="4"/>
      <c r="N30" s="173"/>
      <c r="O30" s="4"/>
      <c r="P30" s="4"/>
      <c r="Q30" s="4"/>
      <c r="R30" s="127"/>
      <c r="S30" s="127"/>
      <c r="T30" s="127"/>
      <c r="U30" s="127"/>
      <c r="V30" s="4"/>
      <c r="W30" s="4"/>
      <c r="X30" s="4"/>
      <c r="Y30" s="4"/>
      <c r="Z30" s="4"/>
      <c r="AA30" s="4"/>
      <c r="AB30" s="4"/>
      <c r="AC30" s="4"/>
      <c r="AD30" s="4"/>
      <c r="AE30" s="4">
        <f t="shared" si="20"/>
        <v>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ht="15.75" customHeight="1">
      <c r="A31" s="150" t="str">
        <f>IF(Personalizacion!$I$34="Opt Tier 3","",Personalizacion!$I$34)</f>
        <v>Dominadas</v>
      </c>
      <c r="B31" s="151" t="str">
        <f>Personalizacion!$J34</f>
        <v/>
      </c>
      <c r="C31" s="151" t="str">
        <f>IF(Personalizacion!$K$34="Modified","4x12+","3x15+")</f>
        <v>3x15+</v>
      </c>
      <c r="D31" s="152" t="str">
        <f t="shared" ref="D31:F31" si="23">S31</f>
        <v/>
      </c>
      <c r="E31" s="152" t="str">
        <f t="shared" si="23"/>
        <v/>
      </c>
      <c r="F31" s="152" t="str">
        <f t="shared" si="23"/>
        <v/>
      </c>
      <c r="G31" s="153"/>
      <c r="H31" s="153"/>
      <c r="I31" s="153"/>
      <c r="J31" s="176"/>
      <c r="K31" s="178"/>
      <c r="L31" s="157"/>
      <c r="M31" s="4"/>
      <c r="N31" s="173"/>
      <c r="O31" s="4"/>
      <c r="P31" s="4"/>
      <c r="Q31" s="4"/>
      <c r="R31" s="127"/>
      <c r="S31" s="127"/>
      <c r="T31" s="127"/>
      <c r="U31" s="127"/>
      <c r="V31" s="4"/>
      <c r="W31" s="4"/>
      <c r="X31" s="4"/>
      <c r="Y31" s="4"/>
      <c r="Z31" s="4"/>
      <c r="AA31" s="4"/>
      <c r="AB31" s="4"/>
      <c r="AC31" s="4"/>
      <c r="AD31" s="4"/>
      <c r="AE31" s="4">
        <f t="shared" si="20"/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ht="15.75" customHeight="1">
      <c r="A32" s="150" t="str">
        <f>IF(Personalizacion!$I$35="Opt Tier 3","",Personalizacion!$I$35)</f>
        <v/>
      </c>
      <c r="B32" s="151" t="str">
        <f>Personalizacion!$J35</f>
        <v/>
      </c>
      <c r="C32" s="151" t="str">
        <f>IF(Personalizacion!$K$35="Modified","4x12+","3x15+")</f>
        <v>4x12+</v>
      </c>
      <c r="D32" s="152" t="str">
        <f t="shared" ref="D32:F32" si="24">S32</f>
        <v/>
      </c>
      <c r="E32" s="152" t="str">
        <f t="shared" si="24"/>
        <v/>
      </c>
      <c r="F32" s="152" t="str">
        <f t="shared" si="24"/>
        <v/>
      </c>
      <c r="G32" s="153"/>
      <c r="H32" s="153"/>
      <c r="I32" s="153"/>
      <c r="J32" s="176"/>
      <c r="K32" s="179"/>
      <c r="L32" s="164"/>
      <c r="M32" s="4"/>
      <c r="N32" s="180"/>
      <c r="O32" s="4"/>
      <c r="P32" s="4"/>
      <c r="Q32" s="4"/>
      <c r="R32" s="127"/>
      <c r="S32" s="127"/>
      <c r="T32" s="127"/>
      <c r="U32" s="127"/>
      <c r="V32" s="4"/>
      <c r="W32" s="4"/>
      <c r="X32" s="4"/>
      <c r="Y32" s="4"/>
      <c r="Z32" s="4"/>
      <c r="AA32" s="4"/>
      <c r="AB32" s="4"/>
      <c r="AC32" s="4"/>
      <c r="AD32" s="4"/>
      <c r="AE32" s="4">
        <f t="shared" si="20"/>
        <v>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ht="15.75" customHeight="1">
      <c r="A33" s="167"/>
      <c r="B33" s="167"/>
      <c r="C33" s="167"/>
      <c r="D33" s="167"/>
      <c r="E33" s="167"/>
      <c r="F33" s="167"/>
      <c r="G33" s="4"/>
      <c r="H33" s="4"/>
      <c r="I33" s="4"/>
      <c r="J33" s="4"/>
      <c r="K33" s="4"/>
      <c r="L33" s="4"/>
      <c r="M33" s="4"/>
      <c r="N33" s="167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ht="15.0" customHeight="1">
      <c r="A34" s="167"/>
      <c r="B34" s="167"/>
      <c r="C34" s="167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167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ht="15.75" customHeight="1">
      <c r="A35" s="167"/>
      <c r="B35" s="167"/>
      <c r="C35" s="167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167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ht="15.75" customHeight="1">
      <c r="A36" s="167"/>
      <c r="B36" s="167"/>
      <c r="C36" s="167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167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167"/>
      <c r="B37" s="167"/>
      <c r="C37" s="167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167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167"/>
      <c r="B38" s="167"/>
      <c r="C38" s="167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167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167"/>
      <c r="B39" s="167"/>
      <c r="C39" s="167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167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167"/>
      <c r="B40" s="167"/>
      <c r="C40" s="167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167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67"/>
      <c r="B41" s="167"/>
      <c r="C41" s="167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167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67"/>
      <c r="B42" s="167"/>
      <c r="C42" s="167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167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67"/>
      <c r="B43" s="167"/>
      <c r="C43" s="167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167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167"/>
      <c r="B44" s="167"/>
      <c r="C44" s="167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167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167"/>
      <c r="B45" s="167"/>
      <c r="C45" s="167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167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167"/>
      <c r="B46" s="167"/>
      <c r="C46" s="167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167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167"/>
      <c r="B47" s="167"/>
      <c r="C47" s="167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167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167"/>
      <c r="B48" s="167"/>
      <c r="C48" s="167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167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167"/>
      <c r="B49" s="167"/>
      <c r="C49" s="167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167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167"/>
      <c r="B50" s="167"/>
      <c r="C50" s="167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167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167"/>
      <c r="B51" s="167"/>
      <c r="C51" s="167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167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167"/>
      <c r="B52" s="167"/>
      <c r="C52" s="167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167"/>
      <c r="O52" s="4"/>
      <c r="P52" s="4"/>
      <c r="Q52" s="4"/>
      <c r="R52" s="4"/>
      <c r="S52" s="4"/>
      <c r="T52" s="4"/>
      <c r="U52" s="4"/>
      <c r="V52" s="4"/>
      <c r="W52" s="4"/>
      <c r="X52" s="4"/>
      <c r="AN52" s="4"/>
    </row>
    <row r="53" ht="15.75" customHeight="1">
      <c r="A53" s="167"/>
      <c r="B53" s="167"/>
      <c r="C53" s="167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167"/>
      <c r="O53" s="4"/>
      <c r="P53" s="4"/>
      <c r="Q53" s="4"/>
      <c r="R53" s="4"/>
      <c r="S53" s="4"/>
      <c r="T53" s="4"/>
      <c r="U53" s="4"/>
      <c r="V53" s="4"/>
      <c r="W53" s="4"/>
      <c r="X53" s="4"/>
      <c r="AN53" s="4"/>
    </row>
    <row r="54" ht="15.75" customHeight="1">
      <c r="A54" s="167"/>
      <c r="B54" s="167"/>
      <c r="C54" s="167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167"/>
      <c r="O54" s="4"/>
      <c r="P54" s="4"/>
      <c r="Q54" s="4"/>
      <c r="R54" s="4"/>
      <c r="S54" s="4"/>
      <c r="T54" s="4"/>
      <c r="U54" s="4"/>
      <c r="V54" s="4"/>
      <c r="W54" s="4"/>
      <c r="X54" s="4"/>
      <c r="AN54" s="4"/>
    </row>
    <row r="55" ht="15.75" customHeight="1">
      <c r="A55" s="167"/>
      <c r="B55" s="167"/>
      <c r="C55" s="167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167"/>
      <c r="O55" s="4"/>
      <c r="P55" s="4"/>
      <c r="Q55" s="4"/>
      <c r="R55" s="4"/>
      <c r="S55" s="4"/>
      <c r="T55" s="4"/>
      <c r="U55" s="4"/>
      <c r="V55" s="4"/>
      <c r="W55" s="4"/>
      <c r="X55" s="4"/>
      <c r="AN55" s="4"/>
    </row>
    <row r="56" ht="15.75" customHeight="1">
      <c r="A56" s="167"/>
      <c r="B56" s="167"/>
      <c r="C56" s="167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167"/>
      <c r="O56" s="4"/>
      <c r="P56" s="4"/>
      <c r="Q56" s="4"/>
      <c r="R56" s="4"/>
      <c r="S56" s="4"/>
      <c r="T56" s="4"/>
      <c r="U56" s="4"/>
      <c r="V56" s="4"/>
      <c r="W56" s="4"/>
      <c r="X56" s="4"/>
      <c r="AN56" s="4"/>
    </row>
    <row r="57" ht="15.75" customHeight="1">
      <c r="A57" s="167"/>
      <c r="B57" s="167"/>
      <c r="C57" s="167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167"/>
      <c r="O57" s="4"/>
      <c r="P57" s="4"/>
      <c r="Q57" s="4"/>
      <c r="R57" s="4"/>
      <c r="S57" s="4"/>
      <c r="T57" s="4"/>
      <c r="U57" s="4"/>
      <c r="V57" s="4"/>
      <c r="W57" s="4"/>
      <c r="X57" s="4"/>
      <c r="AN57" s="4"/>
    </row>
    <row r="58" ht="15.75" customHeight="1">
      <c r="A58" s="167"/>
      <c r="B58" s="167"/>
      <c r="C58" s="167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167"/>
      <c r="O58" s="4"/>
      <c r="P58" s="4"/>
      <c r="Q58" s="4"/>
      <c r="R58" s="4"/>
      <c r="S58" s="4"/>
      <c r="T58" s="4"/>
      <c r="U58" s="4"/>
      <c r="V58" s="4"/>
      <c r="W58" s="4"/>
      <c r="X58" s="4"/>
      <c r="AN58" s="4"/>
    </row>
    <row r="59" ht="15.75" customHeight="1">
      <c r="A59" s="167"/>
      <c r="B59" s="167"/>
      <c r="C59" s="167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167"/>
      <c r="O59" s="4"/>
      <c r="P59" s="4"/>
      <c r="Q59" s="4"/>
      <c r="R59" s="4"/>
      <c r="S59" s="4"/>
      <c r="T59" s="4"/>
      <c r="U59" s="4"/>
      <c r="V59" s="4"/>
      <c r="W59" s="4"/>
      <c r="X59" s="4"/>
      <c r="AN59" s="4"/>
    </row>
    <row r="60" ht="15.75" customHeight="1">
      <c r="A60" s="167"/>
      <c r="B60" s="167"/>
      <c r="C60" s="167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167"/>
      <c r="O60" s="4"/>
      <c r="P60" s="4"/>
      <c r="Q60" s="4"/>
      <c r="R60" s="4"/>
      <c r="S60" s="4"/>
      <c r="T60" s="4"/>
      <c r="U60" s="4"/>
      <c r="V60" s="4"/>
      <c r="W60" s="4"/>
      <c r="X60" s="4"/>
      <c r="AN60" s="4"/>
    </row>
    <row r="61" ht="15.75" customHeight="1">
      <c r="A61" s="167"/>
      <c r="B61" s="167"/>
      <c r="C61" s="167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167"/>
      <c r="O61" s="4"/>
      <c r="P61" s="4"/>
      <c r="Q61" s="4"/>
      <c r="R61" s="4"/>
      <c r="S61" s="4"/>
      <c r="T61" s="4"/>
      <c r="U61" s="4"/>
      <c r="V61" s="4"/>
      <c r="W61" s="4"/>
      <c r="X61" s="4"/>
      <c r="AN61" s="4"/>
    </row>
    <row r="62" ht="15.75" customHeight="1">
      <c r="A62" s="167"/>
      <c r="B62" s="167"/>
      <c r="C62" s="167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167"/>
      <c r="O62" s="4"/>
      <c r="P62" s="4"/>
      <c r="Q62" s="4"/>
      <c r="R62" s="4"/>
      <c r="S62" s="4"/>
      <c r="T62" s="4"/>
      <c r="U62" s="4"/>
      <c r="V62" s="4"/>
      <c r="W62" s="4"/>
      <c r="X62" s="4"/>
      <c r="AN62" s="4"/>
    </row>
    <row r="63" ht="15.75" customHeight="1">
      <c r="A63" s="167"/>
      <c r="B63" s="167"/>
      <c r="C63" s="167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167"/>
      <c r="O63" s="4"/>
      <c r="P63" s="4"/>
      <c r="Q63" s="4"/>
      <c r="R63" s="4"/>
      <c r="S63" s="4"/>
      <c r="T63" s="4"/>
      <c r="U63" s="4"/>
      <c r="V63" s="4"/>
      <c r="W63" s="4"/>
      <c r="X63" s="4"/>
      <c r="AN63" s="4"/>
    </row>
    <row r="64" ht="15.75" customHeight="1">
      <c r="A64" s="167"/>
      <c r="B64" s="167"/>
      <c r="C64" s="167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167"/>
      <c r="O64" s="4"/>
      <c r="P64" s="4"/>
      <c r="Q64" s="4"/>
      <c r="R64" s="4"/>
      <c r="S64" s="4"/>
      <c r="T64" s="4"/>
      <c r="U64" s="4"/>
      <c r="V64" s="4"/>
      <c r="W64" s="4"/>
      <c r="X64" s="4"/>
      <c r="AN64" s="4"/>
    </row>
    <row r="65" ht="15.75" customHeight="1">
      <c r="A65" s="167"/>
      <c r="B65" s="167"/>
      <c r="C65" s="167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167"/>
      <c r="O65" s="4"/>
      <c r="P65" s="4"/>
      <c r="Q65" s="4"/>
      <c r="R65" s="4"/>
      <c r="S65" s="4"/>
      <c r="T65" s="4"/>
      <c r="U65" s="4"/>
      <c r="V65" s="4"/>
      <c r="W65" s="4"/>
      <c r="X65" s="4"/>
      <c r="AN65" s="4"/>
    </row>
    <row r="66" ht="15.75" customHeight="1">
      <c r="A66" s="167"/>
      <c r="B66" s="167"/>
      <c r="C66" s="167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167"/>
      <c r="O66" s="4"/>
      <c r="P66" s="4"/>
      <c r="Q66" s="4"/>
      <c r="R66" s="4"/>
      <c r="S66" s="4"/>
      <c r="T66" s="4"/>
      <c r="U66" s="4"/>
      <c r="V66" s="4"/>
      <c r="W66" s="4"/>
      <c r="X66" s="4"/>
      <c r="AN66" s="4"/>
    </row>
    <row r="67" ht="15.75" customHeight="1">
      <c r="A67" s="167"/>
      <c r="B67" s="167"/>
      <c r="C67" s="167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167"/>
      <c r="O67" s="4"/>
      <c r="P67" s="4"/>
      <c r="Q67" s="4"/>
      <c r="R67" s="4"/>
      <c r="S67" s="4"/>
      <c r="T67" s="4"/>
      <c r="U67" s="4"/>
      <c r="V67" s="4"/>
      <c r="W67" s="4"/>
      <c r="X67" s="4"/>
      <c r="AN67" s="4"/>
    </row>
    <row r="68" ht="15.75" customHeight="1">
      <c r="A68" s="167"/>
      <c r="B68" s="167"/>
      <c r="C68" s="167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167"/>
      <c r="O68" s="4"/>
      <c r="P68" s="4"/>
      <c r="Q68" s="4"/>
      <c r="R68" s="4"/>
      <c r="S68" s="4"/>
      <c r="T68" s="4"/>
      <c r="U68" s="4"/>
      <c r="V68" s="4"/>
      <c r="W68" s="4"/>
      <c r="X68" s="4"/>
      <c r="AN68" s="4"/>
    </row>
    <row r="69" ht="15.75" customHeight="1">
      <c r="A69" s="167"/>
      <c r="B69" s="167"/>
      <c r="C69" s="167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167"/>
      <c r="O69" s="4"/>
      <c r="P69" s="4"/>
      <c r="Q69" s="4"/>
      <c r="R69" s="4"/>
      <c r="S69" s="4"/>
      <c r="T69" s="4"/>
      <c r="U69" s="4"/>
      <c r="V69" s="4"/>
      <c r="W69" s="4"/>
      <c r="X69" s="4"/>
      <c r="AN69" s="4"/>
    </row>
    <row r="70" ht="15.75" customHeight="1">
      <c r="A70" s="167"/>
      <c r="B70" s="167"/>
      <c r="C70" s="167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167"/>
      <c r="O70" s="4"/>
      <c r="P70" s="4"/>
      <c r="Q70" s="4"/>
      <c r="R70" s="4"/>
      <c r="S70" s="4"/>
      <c r="T70" s="4"/>
      <c r="U70" s="4"/>
      <c r="V70" s="4"/>
      <c r="W70" s="4"/>
      <c r="X70" s="4"/>
      <c r="AN70" s="4"/>
    </row>
    <row r="71" ht="15.75" customHeight="1">
      <c r="A71" s="167"/>
      <c r="B71" s="167"/>
      <c r="C71" s="167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167"/>
      <c r="O71" s="4"/>
      <c r="P71" s="4"/>
      <c r="Q71" s="4"/>
      <c r="R71" s="4"/>
      <c r="S71" s="4"/>
      <c r="T71" s="4"/>
      <c r="U71" s="4"/>
      <c r="V71" s="4"/>
      <c r="W71" s="4"/>
      <c r="X71" s="4"/>
      <c r="AN71" s="4"/>
    </row>
    <row r="72" ht="15.75" customHeight="1">
      <c r="A72" s="167"/>
      <c r="B72" s="167"/>
      <c r="C72" s="167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167"/>
      <c r="O72" s="4"/>
      <c r="P72" s="4"/>
      <c r="Q72" s="4"/>
      <c r="R72" s="4"/>
      <c r="S72" s="4"/>
      <c r="T72" s="4"/>
      <c r="U72" s="4"/>
      <c r="V72" s="4"/>
      <c r="W72" s="4"/>
      <c r="X72" s="4"/>
      <c r="AN72" s="4"/>
    </row>
    <row r="73" ht="15.75" customHeight="1">
      <c r="A73" s="167"/>
      <c r="B73" s="167"/>
      <c r="C73" s="167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167"/>
      <c r="O73" s="4"/>
      <c r="P73" s="4"/>
      <c r="Q73" s="4"/>
      <c r="R73" s="4"/>
      <c r="S73" s="4"/>
      <c r="T73" s="4"/>
      <c r="U73" s="4"/>
      <c r="V73" s="4"/>
      <c r="W73" s="4"/>
      <c r="X73" s="4"/>
      <c r="AN73" s="4"/>
    </row>
    <row r="74" ht="15.75" customHeight="1">
      <c r="A74" s="167"/>
      <c r="B74" s="167"/>
      <c r="C74" s="167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167"/>
      <c r="O74" s="4"/>
      <c r="P74" s="4"/>
      <c r="Q74" s="4"/>
      <c r="R74" s="4"/>
      <c r="S74" s="4"/>
      <c r="T74" s="4"/>
      <c r="U74" s="4"/>
      <c r="V74" s="4"/>
      <c r="W74" s="4"/>
      <c r="X74" s="4"/>
      <c r="AN74" s="4"/>
    </row>
    <row r="75" ht="15.75" customHeight="1">
      <c r="A75" s="167"/>
      <c r="B75" s="167"/>
      <c r="C75" s="167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167"/>
      <c r="O75" s="4"/>
      <c r="P75" s="4"/>
      <c r="Q75" s="4"/>
      <c r="R75" s="4"/>
      <c r="S75" s="4"/>
      <c r="T75" s="4"/>
      <c r="U75" s="4"/>
      <c r="V75" s="4"/>
      <c r="W75" s="4"/>
      <c r="X75" s="4"/>
      <c r="AN75" s="4"/>
    </row>
    <row r="76" ht="15.75" customHeight="1">
      <c r="A76" s="167"/>
      <c r="B76" s="167"/>
      <c r="C76" s="167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167"/>
      <c r="O76" s="4"/>
      <c r="P76" s="4"/>
      <c r="Q76" s="4"/>
      <c r="R76" s="4"/>
      <c r="S76" s="4"/>
      <c r="T76" s="4"/>
      <c r="U76" s="4"/>
      <c r="V76" s="4"/>
      <c r="W76" s="4"/>
      <c r="X76" s="4"/>
      <c r="AN76" s="4"/>
    </row>
    <row r="77" ht="15.75" customHeight="1">
      <c r="A77" s="167"/>
      <c r="B77" s="167"/>
      <c r="C77" s="167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167"/>
      <c r="O77" s="4"/>
      <c r="P77" s="4"/>
      <c r="Q77" s="4"/>
      <c r="R77" s="4"/>
      <c r="S77" s="4"/>
      <c r="T77" s="4"/>
      <c r="U77" s="4"/>
      <c r="V77" s="4"/>
      <c r="W77" s="4"/>
      <c r="X77" s="4"/>
      <c r="AN77" s="4"/>
    </row>
    <row r="78" ht="15.75" customHeight="1">
      <c r="A78" s="167"/>
      <c r="B78" s="167"/>
      <c r="C78" s="167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167"/>
      <c r="O78" s="4"/>
      <c r="P78" s="4"/>
      <c r="Q78" s="4"/>
      <c r="R78" s="4"/>
      <c r="S78" s="4"/>
      <c r="T78" s="4"/>
      <c r="U78" s="4"/>
      <c r="V78" s="4"/>
      <c r="W78" s="4"/>
      <c r="X78" s="4"/>
      <c r="AN78" s="4"/>
    </row>
    <row r="79" ht="15.75" customHeight="1">
      <c r="A79" s="167"/>
      <c r="B79" s="167"/>
      <c r="C79" s="167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167"/>
      <c r="O79" s="4"/>
      <c r="P79" s="4"/>
      <c r="Q79" s="4"/>
      <c r="R79" s="4"/>
      <c r="S79" s="4"/>
      <c r="T79" s="4"/>
      <c r="U79" s="4"/>
      <c r="V79" s="4"/>
      <c r="W79" s="4"/>
      <c r="X79" s="4"/>
      <c r="AN79" s="4"/>
    </row>
    <row r="80" ht="15.75" customHeight="1">
      <c r="A80" s="167"/>
      <c r="B80" s="167"/>
      <c r="C80" s="167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167"/>
      <c r="O80" s="4"/>
      <c r="P80" s="4"/>
      <c r="Q80" s="4"/>
      <c r="R80" s="4"/>
      <c r="S80" s="4"/>
      <c r="T80" s="4"/>
      <c r="U80" s="4"/>
      <c r="V80" s="4"/>
      <c r="W80" s="4"/>
      <c r="X80" s="4"/>
      <c r="AN80" s="4"/>
    </row>
    <row r="81" ht="15.75" customHeight="1">
      <c r="A81" s="167"/>
      <c r="B81" s="167"/>
      <c r="C81" s="167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167"/>
      <c r="O81" s="4"/>
      <c r="P81" s="4"/>
      <c r="Q81" s="4"/>
      <c r="R81" s="4"/>
      <c r="S81" s="4"/>
      <c r="T81" s="4"/>
      <c r="U81" s="4"/>
      <c r="V81" s="4"/>
      <c r="W81" s="4"/>
      <c r="X81" s="4"/>
      <c r="AN81" s="4"/>
    </row>
    <row r="82" ht="15.75" customHeight="1">
      <c r="A82" s="167"/>
      <c r="B82" s="167"/>
      <c r="C82" s="167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167"/>
      <c r="O82" s="4"/>
      <c r="P82" s="4"/>
      <c r="Q82" s="4"/>
      <c r="R82" s="4"/>
      <c r="S82" s="4"/>
      <c r="T82" s="4"/>
      <c r="U82" s="4"/>
      <c r="V82" s="4"/>
      <c r="W82" s="4"/>
      <c r="X82" s="4"/>
      <c r="AN82" s="4"/>
    </row>
    <row r="83" ht="15.75" customHeight="1">
      <c r="A83" s="167"/>
      <c r="B83" s="167"/>
      <c r="C83" s="167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167"/>
      <c r="O83" s="4"/>
      <c r="P83" s="4"/>
      <c r="Q83" s="4"/>
      <c r="R83" s="4"/>
      <c r="S83" s="4"/>
      <c r="T83" s="4"/>
      <c r="U83" s="4"/>
      <c r="V83" s="4"/>
      <c r="W83" s="4"/>
      <c r="X83" s="4"/>
      <c r="AN83" s="4"/>
    </row>
    <row r="84" ht="15.75" customHeight="1">
      <c r="A84" s="167"/>
      <c r="B84" s="167"/>
      <c r="C84" s="167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167"/>
      <c r="O84" s="4"/>
      <c r="P84" s="4"/>
      <c r="Q84" s="4"/>
      <c r="R84" s="4"/>
      <c r="S84" s="4"/>
      <c r="T84" s="4"/>
      <c r="U84" s="4"/>
      <c r="V84" s="4"/>
      <c r="W84" s="4"/>
      <c r="X84" s="4"/>
      <c r="AN84" s="4"/>
    </row>
    <row r="85" ht="15.75" customHeight="1">
      <c r="A85" s="167"/>
      <c r="B85" s="167"/>
      <c r="C85" s="167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167"/>
      <c r="O85" s="4"/>
      <c r="P85" s="4"/>
      <c r="Q85" s="4"/>
      <c r="R85" s="4"/>
      <c r="S85" s="4"/>
      <c r="T85" s="4"/>
      <c r="U85" s="4"/>
      <c r="V85" s="4"/>
      <c r="W85" s="4"/>
      <c r="X85" s="4"/>
      <c r="AN85" s="4"/>
    </row>
    <row r="86" ht="15.75" customHeight="1">
      <c r="A86" s="167"/>
      <c r="B86" s="167"/>
      <c r="C86" s="167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167"/>
      <c r="O86" s="4"/>
      <c r="P86" s="4"/>
      <c r="Q86" s="4"/>
      <c r="R86" s="4"/>
      <c r="S86" s="4"/>
      <c r="T86" s="4"/>
      <c r="U86" s="4"/>
      <c r="V86" s="4"/>
      <c r="W86" s="4"/>
      <c r="X86" s="4"/>
      <c r="AN86" s="4"/>
    </row>
    <row r="87" ht="15.75" customHeight="1">
      <c r="A87" s="167"/>
      <c r="B87" s="167"/>
      <c r="C87" s="167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167"/>
      <c r="O87" s="4"/>
      <c r="P87" s="4"/>
      <c r="Q87" s="4"/>
      <c r="R87" s="4"/>
      <c r="S87" s="4"/>
      <c r="T87" s="4"/>
      <c r="U87" s="4"/>
      <c r="V87" s="4"/>
      <c r="W87" s="4"/>
      <c r="X87" s="4"/>
      <c r="AN87" s="4"/>
    </row>
    <row r="88" ht="15.75" customHeight="1">
      <c r="A88" s="167"/>
      <c r="B88" s="167"/>
      <c r="C88" s="167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167"/>
      <c r="O88" s="4"/>
      <c r="P88" s="4"/>
      <c r="Q88" s="4"/>
      <c r="R88" s="4"/>
      <c r="S88" s="4"/>
      <c r="T88" s="4"/>
      <c r="U88" s="4"/>
      <c r="V88" s="4"/>
      <c r="W88" s="4"/>
      <c r="X88" s="4"/>
      <c r="AN88" s="4"/>
    </row>
    <row r="89" ht="15.75" customHeight="1">
      <c r="A89" s="167"/>
      <c r="B89" s="167"/>
      <c r="C89" s="167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167"/>
      <c r="O89" s="4"/>
      <c r="P89" s="4"/>
      <c r="Q89" s="4"/>
      <c r="R89" s="4"/>
      <c r="S89" s="4"/>
      <c r="T89" s="4"/>
      <c r="U89" s="4"/>
      <c r="V89" s="4"/>
      <c r="W89" s="4"/>
      <c r="X89" s="4"/>
      <c r="AN89" s="4"/>
    </row>
    <row r="90" ht="15.75" customHeight="1">
      <c r="A90" s="167"/>
      <c r="B90" s="167"/>
      <c r="C90" s="167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167"/>
      <c r="O90" s="4"/>
      <c r="P90" s="4"/>
      <c r="Q90" s="4"/>
      <c r="R90" s="4"/>
      <c r="S90" s="4"/>
      <c r="T90" s="4"/>
      <c r="U90" s="4"/>
      <c r="V90" s="4"/>
      <c r="W90" s="4"/>
      <c r="X90" s="4"/>
      <c r="AN90" s="4"/>
    </row>
    <row r="91" ht="15.75" customHeight="1">
      <c r="A91" s="167"/>
      <c r="B91" s="167"/>
      <c r="C91" s="167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167"/>
      <c r="O91" s="4"/>
      <c r="P91" s="4"/>
      <c r="Q91" s="4"/>
      <c r="R91" s="4"/>
      <c r="S91" s="4"/>
      <c r="T91" s="4"/>
      <c r="U91" s="4"/>
      <c r="V91" s="4"/>
      <c r="W91" s="4"/>
      <c r="X91" s="4"/>
      <c r="AN91" s="4"/>
    </row>
    <row r="92" ht="15.75" customHeight="1">
      <c r="A92" s="167"/>
      <c r="B92" s="167"/>
      <c r="C92" s="167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167"/>
      <c r="O92" s="4"/>
      <c r="P92" s="4"/>
      <c r="Q92" s="4"/>
      <c r="R92" s="4"/>
      <c r="S92" s="4"/>
      <c r="T92" s="4"/>
      <c r="U92" s="4"/>
      <c r="V92" s="4"/>
      <c r="W92" s="4"/>
      <c r="X92" s="4"/>
      <c r="AN92" s="4"/>
    </row>
    <row r="93" ht="15.75" customHeight="1">
      <c r="A93" s="167"/>
      <c r="B93" s="167"/>
      <c r="C93" s="167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167"/>
      <c r="O93" s="4"/>
      <c r="P93" s="4"/>
      <c r="Q93" s="4"/>
      <c r="R93" s="4"/>
      <c r="S93" s="4"/>
      <c r="T93" s="4"/>
      <c r="U93" s="4"/>
      <c r="V93" s="4"/>
      <c r="W93" s="4"/>
      <c r="X93" s="4"/>
      <c r="AN93" s="4"/>
    </row>
    <row r="94" ht="15.75" customHeight="1">
      <c r="A94" s="167"/>
      <c r="B94" s="167"/>
      <c r="C94" s="167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167"/>
      <c r="O94" s="4"/>
      <c r="P94" s="4"/>
      <c r="Q94" s="4"/>
      <c r="R94" s="4"/>
      <c r="S94" s="4"/>
      <c r="T94" s="4"/>
      <c r="U94" s="4"/>
      <c r="V94" s="4"/>
      <c r="W94" s="4"/>
      <c r="X94" s="4"/>
      <c r="AN94" s="4"/>
    </row>
    <row r="95" ht="15.75" customHeight="1">
      <c r="A95" s="167"/>
      <c r="B95" s="167"/>
      <c r="C95" s="167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167"/>
      <c r="O95" s="4"/>
      <c r="P95" s="4"/>
      <c r="Q95" s="4"/>
      <c r="R95" s="4"/>
      <c r="S95" s="4"/>
      <c r="T95" s="4"/>
      <c r="U95" s="4"/>
      <c r="V95" s="4"/>
      <c r="W95" s="4"/>
      <c r="X95" s="4"/>
      <c r="AN95" s="4"/>
    </row>
    <row r="96" ht="15.75" customHeight="1">
      <c r="A96" s="167"/>
      <c r="B96" s="167"/>
      <c r="C96" s="167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167"/>
      <c r="O96" s="4"/>
      <c r="P96" s="4"/>
      <c r="Q96" s="4"/>
      <c r="R96" s="4"/>
      <c r="S96" s="4"/>
      <c r="T96" s="4"/>
      <c r="U96" s="4"/>
      <c r="V96" s="4"/>
      <c r="W96" s="4"/>
      <c r="X96" s="4"/>
      <c r="AN96" s="4"/>
    </row>
    <row r="97" ht="15.75" customHeight="1">
      <c r="A97" s="167"/>
      <c r="B97" s="167"/>
      <c r="C97" s="167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167"/>
      <c r="O97" s="4"/>
      <c r="P97" s="4"/>
      <c r="Q97" s="4"/>
      <c r="R97" s="4"/>
      <c r="S97" s="4"/>
      <c r="T97" s="4"/>
      <c r="U97" s="4"/>
      <c r="V97" s="4"/>
      <c r="W97" s="4"/>
      <c r="X97" s="4"/>
      <c r="AN97" s="4"/>
    </row>
    <row r="98" ht="15.75" customHeight="1">
      <c r="A98" s="167"/>
      <c r="B98" s="167"/>
      <c r="C98" s="167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167"/>
      <c r="O98" s="4"/>
      <c r="P98" s="4"/>
      <c r="Q98" s="4"/>
      <c r="R98" s="4"/>
      <c r="S98" s="4"/>
      <c r="T98" s="4"/>
      <c r="U98" s="4"/>
      <c r="V98" s="4"/>
      <c r="W98" s="4"/>
      <c r="X98" s="4"/>
      <c r="AN98" s="4"/>
    </row>
    <row r="99" ht="15.75" customHeight="1">
      <c r="A99" s="167"/>
      <c r="B99" s="167"/>
      <c r="C99" s="167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167"/>
      <c r="O99" s="4"/>
      <c r="P99" s="4"/>
      <c r="Q99" s="4"/>
      <c r="R99" s="4"/>
      <c r="S99" s="4"/>
      <c r="T99" s="4"/>
      <c r="U99" s="4"/>
      <c r="V99" s="4"/>
      <c r="W99" s="4"/>
      <c r="X99" s="4"/>
      <c r="AN99" s="4"/>
    </row>
    <row r="100" ht="15.75" customHeight="1">
      <c r="A100" s="167"/>
      <c r="B100" s="167"/>
      <c r="C100" s="167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167"/>
      <c r="O100" s="4"/>
      <c r="P100" s="4"/>
      <c r="Q100" s="4"/>
      <c r="R100" s="4"/>
      <c r="S100" s="4"/>
      <c r="T100" s="4"/>
      <c r="U100" s="4"/>
      <c r="V100" s="4"/>
      <c r="W100" s="4"/>
      <c r="X100" s="4"/>
      <c r="AN100" s="4"/>
    </row>
    <row r="101" ht="15.75" customHeight="1">
      <c r="A101" s="167"/>
      <c r="B101" s="167"/>
      <c r="C101" s="167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167"/>
      <c r="O101" s="4"/>
      <c r="P101" s="4"/>
      <c r="Q101" s="4"/>
      <c r="R101" s="4"/>
      <c r="S101" s="4"/>
      <c r="T101" s="4"/>
      <c r="U101" s="4"/>
      <c r="V101" s="4"/>
      <c r="W101" s="4"/>
      <c r="X101" s="4"/>
      <c r="AN101" s="4"/>
    </row>
    <row r="102" ht="15.75" customHeight="1">
      <c r="A102" s="167"/>
      <c r="B102" s="167"/>
      <c r="C102" s="167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167"/>
      <c r="O102" s="4"/>
      <c r="P102" s="4"/>
      <c r="Q102" s="4"/>
      <c r="R102" s="4"/>
      <c r="S102" s="4"/>
      <c r="T102" s="4"/>
      <c r="U102" s="4"/>
      <c r="V102" s="4"/>
      <c r="W102" s="4"/>
      <c r="X102" s="4"/>
      <c r="AN102" s="4"/>
    </row>
    <row r="103" ht="15.75" customHeight="1">
      <c r="A103" s="167"/>
      <c r="B103" s="167"/>
      <c r="C103" s="167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167"/>
      <c r="O103" s="4"/>
      <c r="P103" s="4"/>
      <c r="Q103" s="4"/>
      <c r="R103" s="4"/>
      <c r="S103" s="4"/>
      <c r="T103" s="4"/>
      <c r="U103" s="4"/>
      <c r="V103" s="4"/>
      <c r="W103" s="4"/>
      <c r="X103" s="4"/>
      <c r="AN103" s="4"/>
    </row>
    <row r="104" ht="15.75" customHeight="1">
      <c r="A104" s="167"/>
      <c r="B104" s="167"/>
      <c r="C104" s="167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167"/>
      <c r="O104" s="4"/>
      <c r="P104" s="4"/>
      <c r="Q104" s="4"/>
      <c r="R104" s="4"/>
      <c r="S104" s="4"/>
      <c r="T104" s="4"/>
      <c r="U104" s="4"/>
      <c r="V104" s="4"/>
      <c r="W104" s="4"/>
      <c r="X104" s="4"/>
      <c r="AN104" s="4"/>
    </row>
    <row r="105" ht="15.75" customHeight="1">
      <c r="A105" s="167"/>
      <c r="B105" s="167"/>
      <c r="C105" s="167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167"/>
      <c r="O105" s="4"/>
      <c r="P105" s="4"/>
      <c r="Q105" s="4"/>
      <c r="R105" s="4"/>
      <c r="S105" s="4"/>
      <c r="T105" s="4"/>
      <c r="U105" s="4"/>
      <c r="V105" s="4"/>
      <c r="W105" s="4"/>
      <c r="X105" s="4"/>
      <c r="AN105" s="4"/>
    </row>
    <row r="106" ht="15.75" customHeight="1">
      <c r="A106" s="167"/>
      <c r="B106" s="167"/>
      <c r="C106" s="167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167"/>
      <c r="O106" s="4"/>
      <c r="P106" s="4"/>
      <c r="Q106" s="4"/>
      <c r="R106" s="4"/>
      <c r="S106" s="4"/>
      <c r="T106" s="4"/>
      <c r="U106" s="4"/>
      <c r="V106" s="4"/>
      <c r="W106" s="4"/>
      <c r="X106" s="4"/>
      <c r="AN106" s="4"/>
    </row>
    <row r="107" ht="15.75" customHeight="1">
      <c r="A107" s="167"/>
      <c r="B107" s="167"/>
      <c r="C107" s="167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167"/>
      <c r="O107" s="4"/>
      <c r="P107" s="4"/>
      <c r="Q107" s="4"/>
      <c r="R107" s="4"/>
      <c r="S107" s="4"/>
      <c r="T107" s="4"/>
      <c r="U107" s="4"/>
      <c r="V107" s="4"/>
      <c r="W107" s="4"/>
      <c r="X107" s="4"/>
      <c r="AN107" s="4"/>
    </row>
    <row r="108" ht="15.75" customHeight="1">
      <c r="A108" s="167"/>
      <c r="B108" s="167"/>
      <c r="C108" s="167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167"/>
      <c r="O108" s="4"/>
      <c r="P108" s="4"/>
      <c r="Q108" s="4"/>
      <c r="R108" s="4"/>
      <c r="S108" s="4"/>
      <c r="T108" s="4"/>
      <c r="U108" s="4"/>
      <c r="V108" s="4"/>
      <c r="W108" s="4"/>
      <c r="X108" s="4"/>
      <c r="AN108" s="4"/>
    </row>
    <row r="109" ht="15.75" customHeight="1">
      <c r="A109" s="167"/>
      <c r="B109" s="167"/>
      <c r="C109" s="167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167"/>
      <c r="O109" s="4"/>
      <c r="P109" s="4"/>
      <c r="Q109" s="4"/>
      <c r="R109" s="4"/>
      <c r="S109" s="4"/>
      <c r="T109" s="4"/>
      <c r="U109" s="4"/>
      <c r="V109" s="4"/>
      <c r="W109" s="4"/>
      <c r="X109" s="4"/>
      <c r="AN109" s="4"/>
    </row>
    <row r="110" ht="15.75" customHeight="1">
      <c r="A110" s="167"/>
      <c r="B110" s="167"/>
      <c r="C110" s="167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167"/>
      <c r="O110" s="4"/>
      <c r="P110" s="4"/>
      <c r="Q110" s="4"/>
      <c r="R110" s="4"/>
      <c r="S110" s="4"/>
      <c r="T110" s="4"/>
      <c r="U110" s="4"/>
      <c r="V110" s="4"/>
      <c r="W110" s="4"/>
      <c r="X110" s="4"/>
      <c r="AN110" s="4"/>
    </row>
    <row r="111" ht="15.75" customHeight="1">
      <c r="A111" s="167"/>
      <c r="B111" s="167"/>
      <c r="C111" s="167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167"/>
      <c r="O111" s="4"/>
      <c r="P111" s="4"/>
      <c r="Q111" s="4"/>
      <c r="R111" s="4"/>
      <c r="S111" s="4"/>
      <c r="T111" s="4"/>
      <c r="U111" s="4"/>
      <c r="V111" s="4"/>
      <c r="W111" s="4"/>
      <c r="X111" s="4"/>
      <c r="AN111" s="4"/>
    </row>
    <row r="112" ht="15.75" customHeight="1">
      <c r="A112" s="167"/>
      <c r="B112" s="167"/>
      <c r="C112" s="167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167"/>
      <c r="O112" s="4"/>
      <c r="P112" s="4"/>
      <c r="Q112" s="4"/>
      <c r="R112" s="4"/>
      <c r="S112" s="4"/>
      <c r="T112" s="4"/>
      <c r="U112" s="4"/>
      <c r="V112" s="4"/>
      <c r="W112" s="4"/>
      <c r="X112" s="4"/>
      <c r="AN112" s="4"/>
    </row>
    <row r="113" ht="15.75" customHeight="1">
      <c r="A113" s="167"/>
      <c r="B113" s="167"/>
      <c r="C113" s="167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167"/>
      <c r="O113" s="4"/>
      <c r="P113" s="4"/>
      <c r="Q113" s="4"/>
      <c r="R113" s="4"/>
      <c r="S113" s="4"/>
      <c r="T113" s="4"/>
      <c r="U113" s="4"/>
      <c r="V113" s="4"/>
      <c r="W113" s="4"/>
      <c r="X113" s="4"/>
      <c r="AN113" s="4"/>
    </row>
    <row r="114" ht="15.75" customHeight="1">
      <c r="A114" s="167"/>
      <c r="B114" s="167"/>
      <c r="C114" s="167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167"/>
      <c r="O114" s="4"/>
      <c r="P114" s="4"/>
      <c r="Q114" s="4"/>
      <c r="R114" s="4"/>
      <c r="S114" s="4"/>
      <c r="T114" s="4"/>
      <c r="U114" s="4"/>
      <c r="V114" s="4"/>
      <c r="W114" s="4"/>
      <c r="X114" s="4"/>
      <c r="AN114" s="4"/>
    </row>
    <row r="115" ht="15.75" customHeight="1">
      <c r="A115" s="167"/>
      <c r="B115" s="167"/>
      <c r="C115" s="167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167"/>
      <c r="O115" s="4"/>
      <c r="P115" s="4"/>
      <c r="Q115" s="4"/>
      <c r="R115" s="4"/>
      <c r="S115" s="4"/>
      <c r="T115" s="4"/>
      <c r="U115" s="4"/>
      <c r="V115" s="4"/>
      <c r="W115" s="4"/>
      <c r="X115" s="4"/>
      <c r="AN115" s="4"/>
    </row>
    <row r="116" ht="15.75" customHeight="1">
      <c r="A116" s="167"/>
      <c r="B116" s="167"/>
      <c r="C116" s="167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167"/>
      <c r="O116" s="4"/>
      <c r="P116" s="4"/>
      <c r="Q116" s="4"/>
      <c r="R116" s="4"/>
      <c r="S116" s="4"/>
      <c r="T116" s="4"/>
      <c r="U116" s="4"/>
      <c r="V116" s="4"/>
      <c r="W116" s="4"/>
      <c r="X116" s="4"/>
      <c r="AN116" s="4"/>
    </row>
    <row r="117" ht="15.75" customHeight="1">
      <c r="A117" s="167"/>
      <c r="B117" s="167"/>
      <c r="C117" s="167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167"/>
      <c r="O117" s="4"/>
      <c r="P117" s="4"/>
      <c r="Q117" s="4"/>
      <c r="R117" s="4"/>
      <c r="S117" s="4"/>
      <c r="T117" s="4"/>
      <c r="U117" s="4"/>
      <c r="V117" s="4"/>
      <c r="W117" s="4"/>
      <c r="X117" s="4"/>
      <c r="AN117" s="4"/>
    </row>
    <row r="118" ht="15.75" customHeight="1">
      <c r="A118" s="167"/>
      <c r="B118" s="167"/>
      <c r="C118" s="167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167"/>
      <c r="O118" s="4"/>
      <c r="P118" s="4"/>
      <c r="Q118" s="4"/>
      <c r="R118" s="4"/>
      <c r="S118" s="4"/>
      <c r="T118" s="4"/>
      <c r="U118" s="4"/>
      <c r="V118" s="4"/>
      <c r="W118" s="4"/>
      <c r="X118" s="4"/>
      <c r="AN118" s="4"/>
    </row>
    <row r="119" ht="15.75" customHeight="1">
      <c r="A119" s="167"/>
      <c r="B119" s="167"/>
      <c r="C119" s="167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167"/>
      <c r="O119" s="4"/>
      <c r="P119" s="4"/>
      <c r="Q119" s="4"/>
      <c r="R119" s="4"/>
      <c r="S119" s="4"/>
      <c r="T119" s="4"/>
      <c r="U119" s="4"/>
      <c r="V119" s="4"/>
      <c r="W119" s="4"/>
      <c r="X119" s="4"/>
      <c r="AN119" s="4"/>
    </row>
    <row r="120" ht="15.75" customHeight="1">
      <c r="A120" s="167"/>
      <c r="B120" s="167"/>
      <c r="C120" s="167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167"/>
      <c r="O120" s="4"/>
      <c r="P120" s="4"/>
      <c r="Q120" s="4"/>
      <c r="R120" s="4"/>
      <c r="S120" s="4"/>
      <c r="T120" s="4"/>
      <c r="U120" s="4"/>
      <c r="V120" s="4"/>
      <c r="W120" s="4"/>
      <c r="X120" s="4"/>
      <c r="AN120" s="4"/>
    </row>
    <row r="121" ht="15.75" customHeight="1">
      <c r="A121" s="167"/>
      <c r="B121" s="167"/>
      <c r="C121" s="167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167"/>
      <c r="O121" s="4"/>
      <c r="P121" s="4"/>
      <c r="Q121" s="4"/>
      <c r="R121" s="4"/>
      <c r="S121" s="4"/>
      <c r="T121" s="4"/>
      <c r="U121" s="4"/>
      <c r="V121" s="4"/>
      <c r="W121" s="4"/>
      <c r="X121" s="4"/>
      <c r="AN121" s="4"/>
    </row>
    <row r="122" ht="15.75" customHeight="1">
      <c r="A122" s="167"/>
      <c r="B122" s="167"/>
      <c r="C122" s="167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167"/>
      <c r="O122" s="4"/>
      <c r="P122" s="4"/>
      <c r="Q122" s="4"/>
      <c r="R122" s="4"/>
      <c r="S122" s="4"/>
      <c r="T122" s="4"/>
      <c r="U122" s="4"/>
      <c r="V122" s="4"/>
      <c r="W122" s="4"/>
      <c r="X122" s="4"/>
      <c r="AN122" s="4"/>
    </row>
    <row r="123" ht="15.75" customHeight="1">
      <c r="A123" s="167"/>
      <c r="B123" s="167"/>
      <c r="C123" s="167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167"/>
      <c r="O123" s="4"/>
      <c r="P123" s="4"/>
      <c r="Q123" s="4"/>
      <c r="R123" s="4"/>
      <c r="S123" s="4"/>
      <c r="T123" s="4"/>
      <c r="U123" s="4"/>
      <c r="V123" s="4"/>
      <c r="W123" s="4"/>
      <c r="X123" s="4"/>
      <c r="AN123" s="4"/>
    </row>
    <row r="124" ht="15.75" customHeight="1">
      <c r="A124" s="167"/>
      <c r="B124" s="167"/>
      <c r="C124" s="167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167"/>
      <c r="O124" s="4"/>
      <c r="P124" s="4"/>
      <c r="Q124" s="4"/>
      <c r="R124" s="4"/>
      <c r="S124" s="4"/>
      <c r="T124" s="4"/>
      <c r="U124" s="4"/>
      <c r="V124" s="4"/>
      <c r="W124" s="4"/>
      <c r="X124" s="4"/>
      <c r="AN124" s="4"/>
    </row>
    <row r="125" ht="15.75" customHeight="1">
      <c r="A125" s="167"/>
      <c r="B125" s="167"/>
      <c r="C125" s="167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167"/>
      <c r="O125" s="4"/>
      <c r="P125" s="4"/>
      <c r="Q125" s="4"/>
      <c r="R125" s="4"/>
      <c r="S125" s="4"/>
      <c r="T125" s="4"/>
      <c r="U125" s="4"/>
      <c r="V125" s="4"/>
      <c r="W125" s="4"/>
      <c r="X125" s="4"/>
      <c r="AN125" s="4"/>
    </row>
    <row r="126" ht="15.75" customHeight="1">
      <c r="A126" s="167"/>
      <c r="B126" s="167"/>
      <c r="C126" s="167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167"/>
      <c r="O126" s="4"/>
      <c r="P126" s="4"/>
      <c r="Q126" s="4"/>
      <c r="R126" s="4"/>
      <c r="S126" s="4"/>
      <c r="T126" s="4"/>
      <c r="U126" s="4"/>
      <c r="V126" s="4"/>
      <c r="W126" s="4"/>
      <c r="X126" s="4"/>
      <c r="AN126" s="4"/>
    </row>
    <row r="127" ht="15.75" customHeight="1">
      <c r="A127" s="167"/>
      <c r="B127" s="167"/>
      <c r="C127" s="167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167"/>
      <c r="O127" s="4"/>
      <c r="P127" s="4"/>
      <c r="Q127" s="4"/>
      <c r="R127" s="4"/>
      <c r="S127" s="4"/>
      <c r="T127" s="4"/>
      <c r="U127" s="4"/>
      <c r="V127" s="4"/>
      <c r="W127" s="4"/>
      <c r="X127" s="4"/>
      <c r="AN127" s="4"/>
    </row>
    <row r="128" ht="15.75" customHeight="1">
      <c r="A128" s="167"/>
      <c r="B128" s="167"/>
      <c r="C128" s="167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167"/>
      <c r="O128" s="4"/>
      <c r="P128" s="4"/>
      <c r="Q128" s="4"/>
      <c r="R128" s="4"/>
      <c r="S128" s="4"/>
      <c r="T128" s="4"/>
      <c r="U128" s="4"/>
      <c r="V128" s="4"/>
      <c r="W128" s="4"/>
      <c r="X128" s="4"/>
      <c r="AN128" s="4"/>
    </row>
    <row r="129" ht="15.75" customHeight="1">
      <c r="A129" s="167"/>
      <c r="B129" s="167"/>
      <c r="C129" s="167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167"/>
      <c r="O129" s="4"/>
      <c r="P129" s="4"/>
      <c r="Q129" s="4"/>
      <c r="R129" s="4"/>
      <c r="S129" s="4"/>
      <c r="T129" s="4"/>
      <c r="U129" s="4"/>
      <c r="V129" s="4"/>
      <c r="W129" s="4"/>
      <c r="X129" s="4"/>
      <c r="AN129" s="4"/>
    </row>
    <row r="130" ht="15.75" customHeight="1">
      <c r="A130" s="167"/>
      <c r="B130" s="167"/>
      <c r="C130" s="167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167"/>
      <c r="O130" s="4"/>
      <c r="P130" s="4"/>
      <c r="Q130" s="4"/>
      <c r="R130" s="4"/>
      <c r="S130" s="4"/>
      <c r="T130" s="4"/>
      <c r="U130" s="4"/>
      <c r="V130" s="4"/>
      <c r="W130" s="4"/>
      <c r="X130" s="4"/>
      <c r="AN130" s="4"/>
    </row>
    <row r="131" ht="15.75" customHeight="1">
      <c r="A131" s="167"/>
      <c r="B131" s="167"/>
      <c r="C131" s="167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167"/>
      <c r="O131" s="4"/>
      <c r="P131" s="4"/>
      <c r="Q131" s="4"/>
      <c r="R131" s="4"/>
      <c r="S131" s="4"/>
      <c r="T131" s="4"/>
      <c r="U131" s="4"/>
      <c r="V131" s="4"/>
      <c r="W131" s="4"/>
      <c r="X131" s="4"/>
      <c r="AN131" s="4"/>
    </row>
    <row r="132" ht="15.75" customHeight="1">
      <c r="A132" s="167"/>
      <c r="B132" s="167"/>
      <c r="C132" s="167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167"/>
      <c r="O132" s="4"/>
      <c r="P132" s="4"/>
      <c r="Q132" s="4"/>
      <c r="R132" s="4"/>
      <c r="S132" s="4"/>
      <c r="T132" s="4"/>
      <c r="U132" s="4"/>
      <c r="V132" s="4"/>
      <c r="W132" s="4"/>
      <c r="X132" s="4"/>
      <c r="AN132" s="4"/>
    </row>
    <row r="133" ht="15.75" customHeight="1">
      <c r="A133" s="167"/>
      <c r="B133" s="167"/>
      <c r="C133" s="167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167"/>
      <c r="O133" s="4"/>
      <c r="P133" s="4"/>
      <c r="Q133" s="4"/>
      <c r="R133" s="4"/>
      <c r="S133" s="4"/>
      <c r="T133" s="4"/>
      <c r="U133" s="4"/>
      <c r="V133" s="4"/>
      <c r="W133" s="4"/>
      <c r="X133" s="4"/>
      <c r="AN133" s="4"/>
    </row>
    <row r="134" ht="15.75" customHeight="1">
      <c r="A134" s="167"/>
      <c r="B134" s="167"/>
      <c r="C134" s="167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167"/>
      <c r="O134" s="4"/>
      <c r="P134" s="4"/>
      <c r="Q134" s="4"/>
      <c r="R134" s="4"/>
      <c r="S134" s="4"/>
      <c r="T134" s="4"/>
      <c r="U134" s="4"/>
      <c r="V134" s="4"/>
      <c r="W134" s="4"/>
      <c r="X134" s="4"/>
      <c r="AN134" s="4"/>
    </row>
    <row r="135" ht="15.75" customHeight="1">
      <c r="A135" s="167"/>
      <c r="B135" s="167"/>
      <c r="C135" s="167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167"/>
      <c r="O135" s="4"/>
      <c r="P135" s="4"/>
      <c r="Q135" s="4"/>
      <c r="R135" s="4"/>
      <c r="S135" s="4"/>
      <c r="T135" s="4"/>
      <c r="U135" s="4"/>
      <c r="V135" s="4"/>
      <c r="W135" s="4"/>
      <c r="X135" s="4"/>
      <c r="AN135" s="4"/>
    </row>
    <row r="136" ht="15.75" customHeight="1">
      <c r="A136" s="167"/>
      <c r="B136" s="167"/>
      <c r="C136" s="167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167"/>
      <c r="O136" s="4"/>
      <c r="P136" s="4"/>
      <c r="Q136" s="4"/>
      <c r="R136" s="4"/>
      <c r="S136" s="4"/>
      <c r="T136" s="4"/>
      <c r="U136" s="4"/>
      <c r="V136" s="4"/>
      <c r="W136" s="4"/>
      <c r="X136" s="4"/>
      <c r="AN136" s="4"/>
    </row>
    <row r="137" ht="15.75" customHeight="1">
      <c r="A137" s="167"/>
      <c r="B137" s="167"/>
      <c r="C137" s="167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167"/>
      <c r="O137" s="4"/>
      <c r="P137" s="4"/>
      <c r="Q137" s="4"/>
      <c r="R137" s="4"/>
      <c r="S137" s="4"/>
      <c r="T137" s="4"/>
      <c r="U137" s="4"/>
      <c r="V137" s="4"/>
      <c r="W137" s="4"/>
      <c r="X137" s="4"/>
      <c r="AN137" s="4"/>
    </row>
    <row r="138" ht="15.75" customHeight="1">
      <c r="A138" s="167"/>
      <c r="B138" s="167"/>
      <c r="C138" s="167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167"/>
      <c r="O138" s="4"/>
      <c r="P138" s="4"/>
      <c r="Q138" s="4"/>
      <c r="R138" s="4"/>
      <c r="S138" s="4"/>
      <c r="T138" s="4"/>
      <c r="U138" s="4"/>
      <c r="V138" s="4"/>
      <c r="W138" s="4"/>
      <c r="X138" s="4"/>
      <c r="AN138" s="4"/>
    </row>
    <row r="139" ht="15.75" customHeight="1">
      <c r="A139" s="167"/>
      <c r="B139" s="167"/>
      <c r="C139" s="167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167"/>
      <c r="O139" s="4"/>
      <c r="P139" s="4"/>
      <c r="Q139" s="4"/>
      <c r="R139" s="4"/>
      <c r="S139" s="4"/>
      <c r="T139" s="4"/>
      <c r="U139" s="4"/>
      <c r="V139" s="4"/>
      <c r="W139" s="4"/>
      <c r="X139" s="4"/>
      <c r="AN139" s="4"/>
    </row>
    <row r="140" ht="15.75" customHeight="1">
      <c r="A140" s="167"/>
      <c r="B140" s="167"/>
      <c r="C140" s="167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167"/>
      <c r="O140" s="4"/>
      <c r="P140" s="4"/>
      <c r="Q140" s="4"/>
      <c r="R140" s="4"/>
      <c r="S140" s="4"/>
      <c r="T140" s="4"/>
      <c r="U140" s="4"/>
      <c r="V140" s="4"/>
      <c r="W140" s="4"/>
      <c r="X140" s="4"/>
      <c r="AN140" s="4"/>
    </row>
    <row r="141" ht="15.75" customHeight="1">
      <c r="A141" s="167"/>
      <c r="B141" s="167"/>
      <c r="C141" s="167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167"/>
      <c r="O141" s="4"/>
      <c r="P141" s="4"/>
      <c r="Q141" s="4"/>
      <c r="R141" s="4"/>
      <c r="S141" s="4"/>
      <c r="T141" s="4"/>
      <c r="U141" s="4"/>
      <c r="V141" s="4"/>
      <c r="W141" s="4"/>
      <c r="X141" s="4"/>
      <c r="AN141" s="4"/>
    </row>
    <row r="142" ht="15.75" customHeight="1">
      <c r="A142" s="167"/>
      <c r="B142" s="167"/>
      <c r="C142" s="167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167"/>
      <c r="O142" s="4"/>
      <c r="P142" s="4"/>
      <c r="Q142" s="4"/>
      <c r="R142" s="4"/>
      <c r="S142" s="4"/>
      <c r="T142" s="4"/>
      <c r="U142" s="4"/>
      <c r="V142" s="4"/>
      <c r="W142" s="4"/>
      <c r="X142" s="4"/>
      <c r="AN142" s="4"/>
    </row>
    <row r="143" ht="15.75" customHeight="1">
      <c r="A143" s="167"/>
      <c r="B143" s="167"/>
      <c r="C143" s="167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167"/>
      <c r="O143" s="4"/>
      <c r="P143" s="4"/>
      <c r="Q143" s="4"/>
      <c r="R143" s="4"/>
      <c r="S143" s="4"/>
      <c r="T143" s="4"/>
      <c r="U143" s="4"/>
      <c r="V143" s="4"/>
      <c r="W143" s="4"/>
      <c r="X143" s="4"/>
      <c r="AN143" s="4"/>
    </row>
    <row r="144" ht="15.75" customHeight="1">
      <c r="A144" s="167"/>
      <c r="B144" s="167"/>
      <c r="C144" s="167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167"/>
      <c r="O144" s="4"/>
      <c r="P144" s="4"/>
      <c r="Q144" s="4"/>
      <c r="R144" s="4"/>
      <c r="S144" s="4"/>
      <c r="T144" s="4"/>
      <c r="U144" s="4"/>
      <c r="V144" s="4"/>
      <c r="W144" s="4"/>
      <c r="X144" s="4"/>
      <c r="AN144" s="4"/>
    </row>
    <row r="145" ht="15.75" customHeight="1">
      <c r="A145" s="167"/>
      <c r="B145" s="167"/>
      <c r="C145" s="167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167"/>
      <c r="O145" s="4"/>
      <c r="P145" s="4"/>
      <c r="Q145" s="4"/>
      <c r="R145" s="4"/>
      <c r="S145" s="4"/>
      <c r="T145" s="4"/>
      <c r="U145" s="4"/>
      <c r="V145" s="4"/>
      <c r="W145" s="4"/>
      <c r="X145" s="4"/>
      <c r="AN145" s="4"/>
    </row>
    <row r="146" ht="15.75" customHeight="1">
      <c r="A146" s="167"/>
      <c r="B146" s="167"/>
      <c r="C146" s="167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167"/>
      <c r="O146" s="4"/>
      <c r="P146" s="4"/>
      <c r="Q146" s="4"/>
      <c r="R146" s="4"/>
      <c r="S146" s="4"/>
      <c r="T146" s="4"/>
      <c r="U146" s="4"/>
      <c r="V146" s="4"/>
      <c r="W146" s="4"/>
      <c r="X146" s="4"/>
      <c r="AN146" s="4"/>
    </row>
    <row r="147" ht="15.75" customHeight="1">
      <c r="A147" s="167"/>
      <c r="B147" s="167"/>
      <c r="C147" s="167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167"/>
      <c r="O147" s="4"/>
      <c r="P147" s="4"/>
      <c r="Q147" s="4"/>
      <c r="R147" s="4"/>
      <c r="S147" s="4"/>
      <c r="T147" s="4"/>
      <c r="U147" s="4"/>
      <c r="V147" s="4"/>
      <c r="W147" s="4"/>
      <c r="X147" s="4"/>
      <c r="AN147" s="4"/>
    </row>
    <row r="148" ht="15.75" customHeight="1">
      <c r="A148" s="167"/>
      <c r="B148" s="167"/>
      <c r="C148" s="167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167"/>
      <c r="O148" s="4"/>
      <c r="P148" s="4"/>
      <c r="Q148" s="4"/>
      <c r="R148" s="4"/>
      <c r="S148" s="4"/>
      <c r="T148" s="4"/>
      <c r="U148" s="4"/>
      <c r="V148" s="4"/>
      <c r="W148" s="4"/>
      <c r="X148" s="4"/>
      <c r="AN148" s="4"/>
    </row>
    <row r="149" ht="15.75" customHeight="1">
      <c r="A149" s="167"/>
      <c r="B149" s="167"/>
      <c r="C149" s="167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167"/>
      <c r="O149" s="4"/>
      <c r="P149" s="4"/>
      <c r="Q149" s="4"/>
      <c r="R149" s="4"/>
      <c r="S149" s="4"/>
      <c r="T149" s="4"/>
      <c r="U149" s="4"/>
      <c r="V149" s="4"/>
      <c r="W149" s="4"/>
      <c r="X149" s="4"/>
      <c r="AN149" s="4"/>
    </row>
    <row r="150" ht="15.75" customHeight="1">
      <c r="A150" s="167"/>
      <c r="B150" s="167"/>
      <c r="C150" s="167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167"/>
      <c r="O150" s="4"/>
      <c r="P150" s="4"/>
      <c r="Q150" s="4"/>
      <c r="R150" s="4"/>
      <c r="S150" s="4"/>
      <c r="T150" s="4"/>
      <c r="U150" s="4"/>
      <c r="V150" s="4"/>
      <c r="W150" s="4"/>
      <c r="X150" s="4"/>
      <c r="AN150" s="4"/>
    </row>
    <row r="151" ht="15.75" customHeight="1">
      <c r="A151" s="167"/>
      <c r="B151" s="167"/>
      <c r="C151" s="167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167"/>
      <c r="O151" s="4"/>
      <c r="P151" s="4"/>
      <c r="Q151" s="4"/>
      <c r="R151" s="4"/>
      <c r="S151" s="4"/>
      <c r="T151" s="4"/>
      <c r="U151" s="4"/>
      <c r="V151" s="4"/>
      <c r="W151" s="4"/>
      <c r="X151" s="4"/>
      <c r="AN151" s="4"/>
    </row>
    <row r="152" ht="15.75" customHeight="1">
      <c r="A152" s="167"/>
      <c r="B152" s="167"/>
      <c r="C152" s="167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167"/>
      <c r="O152" s="4"/>
      <c r="P152" s="4"/>
      <c r="Q152" s="4"/>
      <c r="R152" s="4"/>
      <c r="S152" s="4"/>
      <c r="T152" s="4"/>
      <c r="U152" s="4"/>
      <c r="V152" s="4"/>
      <c r="W152" s="4"/>
      <c r="X152" s="4"/>
      <c r="AN152" s="4"/>
    </row>
    <row r="153" ht="15.75" customHeight="1">
      <c r="A153" s="167"/>
      <c r="B153" s="167"/>
      <c r="C153" s="167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167"/>
      <c r="O153" s="4"/>
      <c r="P153" s="4"/>
      <c r="Q153" s="4"/>
      <c r="R153" s="4"/>
      <c r="S153" s="4"/>
      <c r="T153" s="4"/>
      <c r="U153" s="4"/>
      <c r="V153" s="4"/>
      <c r="W153" s="4"/>
      <c r="X153" s="4"/>
      <c r="AN153" s="4"/>
    </row>
    <row r="154" ht="15.75" customHeight="1">
      <c r="A154" s="167"/>
      <c r="B154" s="167"/>
      <c r="C154" s="167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167"/>
      <c r="O154" s="4"/>
      <c r="P154" s="4"/>
      <c r="Q154" s="4"/>
      <c r="R154" s="4"/>
      <c r="S154" s="4"/>
      <c r="T154" s="4"/>
      <c r="U154" s="4"/>
      <c r="V154" s="4"/>
      <c r="W154" s="4"/>
      <c r="X154" s="4"/>
      <c r="AN154" s="4"/>
    </row>
    <row r="155" ht="15.75" customHeight="1">
      <c r="A155" s="167"/>
      <c r="B155" s="167"/>
      <c r="C155" s="167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167"/>
      <c r="O155" s="4"/>
      <c r="P155" s="4"/>
      <c r="Q155" s="4"/>
      <c r="R155" s="4"/>
      <c r="S155" s="4"/>
      <c r="T155" s="4"/>
      <c r="U155" s="4"/>
      <c r="V155" s="4"/>
      <c r="W155" s="4"/>
      <c r="X155" s="4"/>
      <c r="AN155" s="4"/>
    </row>
    <row r="156" ht="15.75" customHeight="1">
      <c r="A156" s="167"/>
      <c r="B156" s="167"/>
      <c r="C156" s="167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167"/>
      <c r="O156" s="4"/>
      <c r="P156" s="4"/>
      <c r="Q156" s="4"/>
      <c r="R156" s="4"/>
      <c r="S156" s="4"/>
      <c r="T156" s="4"/>
      <c r="U156" s="4"/>
      <c r="V156" s="4"/>
      <c r="W156" s="4"/>
      <c r="X156" s="4"/>
      <c r="AN156" s="4"/>
    </row>
    <row r="157" ht="15.75" customHeight="1">
      <c r="A157" s="167"/>
      <c r="B157" s="167"/>
      <c r="C157" s="167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167"/>
      <c r="O157" s="4"/>
      <c r="P157" s="4"/>
      <c r="Q157" s="4"/>
      <c r="R157" s="4"/>
      <c r="S157" s="4"/>
      <c r="T157" s="4"/>
      <c r="U157" s="4"/>
      <c r="V157" s="4"/>
      <c r="W157" s="4"/>
      <c r="X157" s="4"/>
      <c r="AN157" s="4"/>
    </row>
    <row r="158" ht="15.75" customHeight="1">
      <c r="A158" s="167"/>
      <c r="B158" s="167"/>
      <c r="C158" s="167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167"/>
      <c r="O158" s="4"/>
      <c r="P158" s="4"/>
      <c r="Q158" s="4"/>
      <c r="R158" s="4"/>
      <c r="S158" s="4"/>
      <c r="T158" s="4"/>
      <c r="U158" s="4"/>
      <c r="V158" s="4"/>
      <c r="W158" s="4"/>
      <c r="X158" s="4"/>
      <c r="AN158" s="4"/>
    </row>
    <row r="159" ht="15.75" customHeight="1">
      <c r="A159" s="167"/>
      <c r="B159" s="167"/>
      <c r="C159" s="167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167"/>
      <c r="O159" s="4"/>
      <c r="P159" s="4"/>
      <c r="Q159" s="4"/>
      <c r="R159" s="4"/>
      <c r="S159" s="4"/>
      <c r="T159" s="4"/>
      <c r="U159" s="4"/>
      <c r="V159" s="4"/>
      <c r="W159" s="4"/>
      <c r="X159" s="4"/>
      <c r="AN159" s="4"/>
    </row>
    <row r="160" ht="15.75" customHeight="1">
      <c r="A160" s="167"/>
      <c r="B160" s="167"/>
      <c r="C160" s="167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167"/>
      <c r="O160" s="4"/>
      <c r="P160" s="4"/>
      <c r="Q160" s="4"/>
      <c r="R160" s="4"/>
      <c r="S160" s="4"/>
      <c r="T160" s="4"/>
      <c r="U160" s="4"/>
      <c r="V160" s="4"/>
      <c r="W160" s="4"/>
      <c r="X160" s="4"/>
      <c r="AN160" s="4"/>
    </row>
    <row r="161" ht="15.75" customHeight="1">
      <c r="A161" s="167"/>
      <c r="B161" s="167"/>
      <c r="C161" s="167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167"/>
      <c r="O161" s="4"/>
      <c r="P161" s="4"/>
      <c r="Q161" s="4"/>
      <c r="R161" s="4"/>
      <c r="S161" s="4"/>
      <c r="T161" s="4"/>
      <c r="U161" s="4"/>
      <c r="V161" s="4"/>
      <c r="W161" s="4"/>
      <c r="X161" s="4"/>
      <c r="AN161" s="4"/>
    </row>
    <row r="162" ht="15.75" customHeight="1">
      <c r="A162" s="167"/>
      <c r="B162" s="167"/>
      <c r="C162" s="167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167"/>
      <c r="O162" s="4"/>
      <c r="P162" s="4"/>
      <c r="Q162" s="4"/>
      <c r="R162" s="4"/>
      <c r="S162" s="4"/>
      <c r="T162" s="4"/>
      <c r="U162" s="4"/>
      <c r="V162" s="4"/>
      <c r="W162" s="4"/>
      <c r="X162" s="4"/>
      <c r="AN162" s="4"/>
    </row>
    <row r="163" ht="15.75" customHeight="1">
      <c r="A163" s="167"/>
      <c r="B163" s="167"/>
      <c r="C163" s="167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167"/>
      <c r="O163" s="4"/>
      <c r="P163" s="4"/>
      <c r="Q163" s="4"/>
      <c r="R163" s="4"/>
      <c r="S163" s="4"/>
      <c r="T163" s="4"/>
      <c r="U163" s="4"/>
      <c r="V163" s="4"/>
      <c r="W163" s="4"/>
      <c r="X163" s="4"/>
      <c r="AN163" s="4"/>
    </row>
    <row r="164" ht="15.75" customHeight="1">
      <c r="A164" s="167"/>
      <c r="B164" s="167"/>
      <c r="C164" s="167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167"/>
      <c r="O164" s="4"/>
      <c r="P164" s="4"/>
      <c r="Q164" s="4"/>
      <c r="R164" s="4"/>
      <c r="S164" s="4"/>
      <c r="T164" s="4"/>
      <c r="U164" s="4"/>
      <c r="V164" s="4"/>
      <c r="W164" s="4"/>
      <c r="X164" s="4"/>
      <c r="AN164" s="4"/>
    </row>
    <row r="165" ht="15.75" customHeight="1">
      <c r="A165" s="167"/>
      <c r="B165" s="167"/>
      <c r="C165" s="167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167"/>
      <c r="O165" s="4"/>
      <c r="P165" s="4"/>
      <c r="Q165" s="4"/>
      <c r="R165" s="4"/>
      <c r="S165" s="4"/>
      <c r="T165" s="4"/>
      <c r="U165" s="4"/>
      <c r="V165" s="4"/>
      <c r="W165" s="4"/>
      <c r="X165" s="4"/>
      <c r="AN165" s="4"/>
    </row>
    <row r="166" ht="15.75" customHeight="1">
      <c r="A166" s="167"/>
      <c r="B166" s="167"/>
      <c r="C166" s="167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167"/>
      <c r="O166" s="4"/>
      <c r="P166" s="4"/>
      <c r="Q166" s="4"/>
      <c r="R166" s="4"/>
      <c r="S166" s="4"/>
      <c r="T166" s="4"/>
      <c r="U166" s="4"/>
      <c r="V166" s="4"/>
      <c r="W166" s="4"/>
      <c r="X166" s="4"/>
      <c r="AN166" s="4"/>
    </row>
    <row r="167" ht="15.75" customHeight="1">
      <c r="A167" s="167"/>
      <c r="B167" s="167"/>
      <c r="C167" s="167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167"/>
      <c r="O167" s="4"/>
      <c r="P167" s="4"/>
      <c r="Q167" s="4"/>
      <c r="R167" s="4"/>
      <c r="S167" s="4"/>
      <c r="T167" s="4"/>
      <c r="U167" s="4"/>
      <c r="V167" s="4"/>
      <c r="W167" s="4"/>
      <c r="X167" s="4"/>
      <c r="AN167" s="4"/>
    </row>
    <row r="168" ht="15.75" customHeight="1">
      <c r="A168" s="167"/>
      <c r="B168" s="167"/>
      <c r="C168" s="167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167"/>
      <c r="O168" s="4"/>
      <c r="P168" s="4"/>
      <c r="Q168" s="4"/>
      <c r="R168" s="4"/>
      <c r="S168" s="4"/>
      <c r="T168" s="4"/>
      <c r="U168" s="4"/>
      <c r="V168" s="4"/>
      <c r="W168" s="4"/>
      <c r="X168" s="4"/>
      <c r="AN168" s="4"/>
    </row>
    <row r="169" ht="15.75" customHeight="1">
      <c r="A169" s="167"/>
      <c r="B169" s="167"/>
      <c r="C169" s="167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167"/>
      <c r="O169" s="4"/>
      <c r="P169" s="4"/>
      <c r="Q169" s="4"/>
      <c r="R169" s="4"/>
      <c r="S169" s="4"/>
      <c r="T169" s="4"/>
      <c r="U169" s="4"/>
      <c r="V169" s="4"/>
      <c r="W169" s="4"/>
      <c r="X169" s="4"/>
      <c r="AN169" s="4"/>
    </row>
    <row r="170" ht="15.75" customHeight="1">
      <c r="A170" s="167"/>
      <c r="B170" s="167"/>
      <c r="C170" s="167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167"/>
      <c r="O170" s="4"/>
      <c r="P170" s="4"/>
      <c r="Q170" s="4"/>
      <c r="R170" s="4"/>
      <c r="S170" s="4"/>
      <c r="T170" s="4"/>
      <c r="U170" s="4"/>
      <c r="V170" s="4"/>
      <c r="W170" s="4"/>
      <c r="X170" s="4"/>
      <c r="AN170" s="4"/>
    </row>
    <row r="171" ht="15.75" customHeight="1">
      <c r="A171" s="167"/>
      <c r="B171" s="167"/>
      <c r="C171" s="167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167"/>
      <c r="O171" s="4"/>
      <c r="P171" s="4"/>
      <c r="Q171" s="4"/>
      <c r="R171" s="4"/>
      <c r="S171" s="4"/>
      <c r="T171" s="4"/>
      <c r="U171" s="4"/>
      <c r="V171" s="4"/>
      <c r="W171" s="4"/>
      <c r="X171" s="4"/>
      <c r="AN171" s="4"/>
    </row>
    <row r="172" ht="15.75" customHeight="1">
      <c r="A172" s="167"/>
      <c r="B172" s="167"/>
      <c r="C172" s="167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167"/>
      <c r="O172" s="4"/>
      <c r="P172" s="4"/>
      <c r="Q172" s="4"/>
      <c r="R172" s="4"/>
      <c r="S172" s="4"/>
      <c r="T172" s="4"/>
      <c r="U172" s="4"/>
      <c r="V172" s="4"/>
      <c r="W172" s="4"/>
      <c r="X172" s="4"/>
      <c r="AN172" s="4"/>
    </row>
    <row r="173" ht="15.75" customHeight="1">
      <c r="A173" s="167"/>
      <c r="B173" s="167"/>
      <c r="C173" s="167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167"/>
      <c r="O173" s="4"/>
      <c r="P173" s="4"/>
      <c r="Q173" s="4"/>
      <c r="R173" s="4"/>
      <c r="S173" s="4"/>
      <c r="T173" s="4"/>
      <c r="U173" s="4"/>
      <c r="V173" s="4"/>
      <c r="W173" s="4"/>
      <c r="X173" s="4"/>
      <c r="AN173" s="4"/>
    </row>
    <row r="174" ht="15.75" customHeight="1">
      <c r="A174" s="167"/>
      <c r="B174" s="167"/>
      <c r="C174" s="167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167"/>
      <c r="O174" s="4"/>
      <c r="P174" s="4"/>
      <c r="Q174" s="4"/>
      <c r="R174" s="4"/>
      <c r="S174" s="4"/>
      <c r="T174" s="4"/>
      <c r="U174" s="4"/>
      <c r="V174" s="4"/>
      <c r="W174" s="4"/>
      <c r="X174" s="4"/>
      <c r="AN174" s="4"/>
    </row>
    <row r="175" ht="15.75" customHeight="1">
      <c r="A175" s="167"/>
      <c r="B175" s="167"/>
      <c r="C175" s="167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167"/>
      <c r="O175" s="4"/>
      <c r="P175" s="4"/>
      <c r="Q175" s="4"/>
      <c r="R175" s="4"/>
      <c r="S175" s="4"/>
      <c r="T175" s="4"/>
      <c r="U175" s="4"/>
      <c r="V175" s="4"/>
      <c r="W175" s="4"/>
      <c r="X175" s="4"/>
      <c r="AN175" s="4"/>
    </row>
    <row r="176" ht="15.75" customHeight="1">
      <c r="A176" s="167"/>
      <c r="B176" s="167"/>
      <c r="C176" s="167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167"/>
      <c r="O176" s="4"/>
      <c r="P176" s="4"/>
      <c r="Q176" s="4"/>
      <c r="R176" s="4"/>
      <c r="S176" s="4"/>
      <c r="T176" s="4"/>
      <c r="U176" s="4"/>
      <c r="V176" s="4"/>
      <c r="W176" s="4"/>
      <c r="X176" s="4"/>
      <c r="AN176" s="4"/>
    </row>
    <row r="177" ht="15.75" customHeight="1">
      <c r="A177" s="167"/>
      <c r="B177" s="167"/>
      <c r="C177" s="167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167"/>
      <c r="O177" s="4"/>
      <c r="P177" s="4"/>
      <c r="Q177" s="4"/>
      <c r="R177" s="4"/>
      <c r="S177" s="4"/>
      <c r="T177" s="4"/>
      <c r="U177" s="4"/>
      <c r="V177" s="4"/>
      <c r="W177" s="4"/>
      <c r="X177" s="4"/>
      <c r="AN177" s="4"/>
    </row>
    <row r="178" ht="15.75" customHeight="1">
      <c r="A178" s="167"/>
      <c r="B178" s="167"/>
      <c r="C178" s="167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167"/>
      <c r="O178" s="4"/>
      <c r="P178" s="4"/>
      <c r="Q178" s="4"/>
      <c r="R178" s="4"/>
      <c r="S178" s="4"/>
      <c r="T178" s="4"/>
      <c r="U178" s="4"/>
      <c r="V178" s="4"/>
      <c r="W178" s="4"/>
      <c r="X178" s="4"/>
      <c r="AN178" s="4"/>
    </row>
    <row r="179" ht="15.75" customHeight="1">
      <c r="A179" s="167"/>
      <c r="B179" s="167"/>
      <c r="C179" s="167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167"/>
      <c r="O179" s="4"/>
      <c r="P179" s="4"/>
      <c r="Q179" s="4"/>
      <c r="R179" s="4"/>
      <c r="S179" s="4"/>
      <c r="T179" s="4"/>
      <c r="U179" s="4"/>
      <c r="V179" s="4"/>
      <c r="W179" s="4"/>
      <c r="X179" s="4"/>
      <c r="AN179" s="4"/>
    </row>
    <row r="180" ht="15.75" customHeight="1">
      <c r="A180" s="167"/>
      <c r="B180" s="167"/>
      <c r="C180" s="167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167"/>
      <c r="O180" s="4"/>
      <c r="P180" s="4"/>
      <c r="Q180" s="4"/>
      <c r="R180" s="4"/>
      <c r="S180" s="4"/>
      <c r="T180" s="4"/>
      <c r="U180" s="4"/>
      <c r="V180" s="4"/>
      <c r="W180" s="4"/>
      <c r="X180" s="4"/>
      <c r="AN180" s="4"/>
    </row>
    <row r="181" ht="15.75" customHeight="1">
      <c r="A181" s="167"/>
      <c r="B181" s="167"/>
      <c r="C181" s="167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167"/>
      <c r="O181" s="4"/>
      <c r="P181" s="4"/>
      <c r="Q181" s="4"/>
      <c r="R181" s="4"/>
      <c r="S181" s="4"/>
      <c r="T181" s="4"/>
      <c r="U181" s="4"/>
      <c r="V181" s="4"/>
      <c r="W181" s="4"/>
      <c r="X181" s="4"/>
      <c r="AN181" s="4"/>
    </row>
    <row r="182" ht="15.75" customHeight="1">
      <c r="A182" s="167"/>
      <c r="B182" s="167"/>
      <c r="C182" s="167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167"/>
      <c r="O182" s="4"/>
      <c r="P182" s="4"/>
      <c r="Q182" s="4"/>
      <c r="R182" s="4"/>
      <c r="S182" s="4"/>
      <c r="T182" s="4"/>
      <c r="U182" s="4"/>
      <c r="V182" s="4"/>
      <c r="W182" s="4"/>
      <c r="X182" s="4"/>
      <c r="AN182" s="4"/>
    </row>
    <row r="183" ht="15.75" customHeight="1">
      <c r="A183" s="167"/>
      <c r="B183" s="167"/>
      <c r="C183" s="167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167"/>
      <c r="O183" s="4"/>
      <c r="P183" s="4"/>
      <c r="Q183" s="4"/>
      <c r="R183" s="4"/>
      <c r="S183" s="4"/>
      <c r="T183" s="4"/>
      <c r="U183" s="4"/>
      <c r="V183" s="4"/>
      <c r="W183" s="4"/>
      <c r="X183" s="4"/>
      <c r="AN183" s="4"/>
    </row>
    <row r="184" ht="15.75" customHeight="1">
      <c r="A184" s="167"/>
      <c r="B184" s="167"/>
      <c r="C184" s="167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167"/>
      <c r="O184" s="4"/>
      <c r="P184" s="4"/>
      <c r="Q184" s="4"/>
      <c r="R184" s="4"/>
      <c r="S184" s="4"/>
      <c r="T184" s="4"/>
      <c r="U184" s="4"/>
      <c r="V184" s="4"/>
      <c r="W184" s="4"/>
      <c r="X184" s="4"/>
      <c r="AN184" s="4"/>
    </row>
    <row r="185" ht="15.75" customHeight="1">
      <c r="A185" s="167"/>
      <c r="B185" s="167"/>
      <c r="C185" s="167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167"/>
      <c r="O185" s="4"/>
      <c r="P185" s="4"/>
      <c r="Q185" s="4"/>
      <c r="R185" s="4"/>
      <c r="S185" s="4"/>
      <c r="T185" s="4"/>
      <c r="U185" s="4"/>
      <c r="V185" s="4"/>
      <c r="W185" s="4"/>
      <c r="X185" s="4"/>
      <c r="AN185" s="4"/>
    </row>
    <row r="186" ht="15.75" customHeight="1">
      <c r="A186" s="167"/>
      <c r="B186" s="167"/>
      <c r="C186" s="167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167"/>
      <c r="O186" s="4"/>
      <c r="P186" s="4"/>
      <c r="Q186" s="4"/>
      <c r="R186" s="4"/>
      <c r="S186" s="4"/>
      <c r="T186" s="4"/>
      <c r="U186" s="4"/>
      <c r="V186" s="4"/>
      <c r="W186" s="4"/>
      <c r="X186" s="4"/>
      <c r="AN186" s="4"/>
    </row>
    <row r="187" ht="15.75" customHeight="1">
      <c r="A187" s="167"/>
      <c r="B187" s="167"/>
      <c r="C187" s="167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167"/>
      <c r="O187" s="4"/>
      <c r="P187" s="4"/>
      <c r="Q187" s="4"/>
      <c r="R187" s="4"/>
      <c r="S187" s="4"/>
      <c r="T187" s="4"/>
      <c r="U187" s="4"/>
      <c r="V187" s="4"/>
      <c r="W187" s="4"/>
      <c r="X187" s="4"/>
      <c r="AN187" s="4"/>
    </row>
    <row r="188" ht="15.75" customHeight="1">
      <c r="A188" s="167"/>
      <c r="B188" s="167"/>
      <c r="C188" s="167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167"/>
      <c r="O188" s="4"/>
      <c r="P188" s="4"/>
      <c r="Q188" s="4"/>
      <c r="R188" s="4"/>
      <c r="S188" s="4"/>
      <c r="T188" s="4"/>
      <c r="U188" s="4"/>
      <c r="V188" s="4"/>
      <c r="W188" s="4"/>
      <c r="X188" s="4"/>
      <c r="AN188" s="4"/>
    </row>
    <row r="189" ht="15.75" customHeight="1">
      <c r="A189" s="167"/>
      <c r="B189" s="167"/>
      <c r="C189" s="167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167"/>
      <c r="O189" s="4"/>
      <c r="P189" s="4"/>
      <c r="Q189" s="4"/>
      <c r="R189" s="4"/>
      <c r="S189" s="4"/>
      <c r="T189" s="4"/>
      <c r="U189" s="4"/>
      <c r="V189" s="4"/>
      <c r="W189" s="4"/>
      <c r="X189" s="4"/>
      <c r="AN189" s="4"/>
    </row>
    <row r="190" ht="15.75" customHeight="1">
      <c r="A190" s="167"/>
      <c r="B190" s="167"/>
      <c r="C190" s="167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167"/>
      <c r="O190" s="4"/>
      <c r="P190" s="4"/>
      <c r="Q190" s="4"/>
      <c r="R190" s="4"/>
      <c r="S190" s="4"/>
      <c r="T190" s="4"/>
      <c r="U190" s="4"/>
      <c r="V190" s="4"/>
      <c r="W190" s="4"/>
      <c r="X190" s="4"/>
      <c r="AN190" s="4"/>
    </row>
    <row r="191" ht="15.75" customHeight="1">
      <c r="A191" s="167"/>
      <c r="B191" s="167"/>
      <c r="C191" s="167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167"/>
      <c r="O191" s="4"/>
      <c r="P191" s="4"/>
      <c r="Q191" s="4"/>
      <c r="R191" s="4"/>
      <c r="S191" s="4"/>
      <c r="T191" s="4"/>
      <c r="U191" s="4"/>
      <c r="V191" s="4"/>
      <c r="W191" s="4"/>
      <c r="X191" s="4"/>
      <c r="AN191" s="4"/>
    </row>
    <row r="192" ht="15.75" customHeight="1">
      <c r="A192" s="167"/>
      <c r="B192" s="167"/>
      <c r="C192" s="167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167"/>
      <c r="O192" s="4"/>
      <c r="P192" s="4"/>
      <c r="Q192" s="4"/>
      <c r="R192" s="4"/>
      <c r="S192" s="4"/>
      <c r="T192" s="4"/>
      <c r="U192" s="4"/>
      <c r="V192" s="4"/>
      <c r="W192" s="4"/>
      <c r="X192" s="4"/>
      <c r="AN192" s="4"/>
    </row>
    <row r="193" ht="15.75" customHeight="1">
      <c r="A193" s="167"/>
      <c r="B193" s="167"/>
      <c r="C193" s="167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167"/>
      <c r="O193" s="4"/>
      <c r="P193" s="4"/>
      <c r="Q193" s="4"/>
      <c r="R193" s="4"/>
      <c r="S193" s="4"/>
      <c r="T193" s="4"/>
      <c r="U193" s="4"/>
      <c r="V193" s="4"/>
      <c r="W193" s="4"/>
      <c r="X193" s="4"/>
      <c r="AN193" s="4"/>
    </row>
    <row r="194" ht="15.75" customHeight="1">
      <c r="A194" s="167"/>
      <c r="B194" s="167"/>
      <c r="C194" s="167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167"/>
      <c r="O194" s="4"/>
      <c r="P194" s="4"/>
      <c r="Q194" s="4"/>
      <c r="R194" s="4"/>
      <c r="S194" s="4"/>
      <c r="T194" s="4"/>
      <c r="U194" s="4"/>
      <c r="V194" s="4"/>
      <c r="W194" s="4"/>
      <c r="X194" s="4"/>
      <c r="AN194" s="4"/>
    </row>
    <row r="195" ht="15.75" customHeight="1">
      <c r="A195" s="167"/>
      <c r="B195" s="167"/>
      <c r="C195" s="167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167"/>
      <c r="O195" s="4"/>
      <c r="P195" s="4"/>
      <c r="Q195" s="4"/>
      <c r="R195" s="4"/>
      <c r="S195" s="4"/>
      <c r="T195" s="4"/>
      <c r="U195" s="4"/>
      <c r="V195" s="4"/>
      <c r="W195" s="4"/>
      <c r="X195" s="4"/>
      <c r="AN195" s="4"/>
    </row>
    <row r="196" ht="15.75" customHeight="1">
      <c r="A196" s="167"/>
      <c r="B196" s="167"/>
      <c r="C196" s="167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167"/>
      <c r="O196" s="4"/>
      <c r="P196" s="4"/>
      <c r="Q196" s="4"/>
      <c r="R196" s="4"/>
      <c r="S196" s="4"/>
      <c r="T196" s="4"/>
      <c r="U196" s="4"/>
      <c r="V196" s="4"/>
      <c r="W196" s="4"/>
      <c r="X196" s="4"/>
      <c r="AN196" s="4"/>
    </row>
    <row r="197" ht="15.75" customHeight="1">
      <c r="A197" s="167"/>
      <c r="B197" s="167"/>
      <c r="C197" s="167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167"/>
      <c r="O197" s="4"/>
      <c r="P197" s="4"/>
      <c r="Q197" s="4"/>
      <c r="R197" s="4"/>
      <c r="S197" s="4"/>
      <c r="T197" s="4"/>
      <c r="U197" s="4"/>
      <c r="V197" s="4"/>
      <c r="W197" s="4"/>
      <c r="X197" s="4"/>
      <c r="AN197" s="4"/>
    </row>
    <row r="198" ht="15.75" customHeight="1">
      <c r="A198" s="167"/>
      <c r="B198" s="167"/>
      <c r="C198" s="167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167"/>
      <c r="O198" s="4"/>
      <c r="P198" s="4"/>
      <c r="Q198" s="4"/>
      <c r="R198" s="4"/>
      <c r="S198" s="4"/>
      <c r="T198" s="4"/>
      <c r="U198" s="4"/>
      <c r="V198" s="4"/>
      <c r="W198" s="4"/>
      <c r="X198" s="4"/>
      <c r="AN198" s="4"/>
    </row>
    <row r="199" ht="15.75" customHeight="1">
      <c r="A199" s="167"/>
      <c r="B199" s="167"/>
      <c r="C199" s="167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167"/>
      <c r="O199" s="4"/>
      <c r="P199" s="4"/>
      <c r="Q199" s="4"/>
      <c r="R199" s="4"/>
      <c r="S199" s="4"/>
      <c r="T199" s="4"/>
      <c r="U199" s="4"/>
      <c r="V199" s="4"/>
      <c r="W199" s="4"/>
      <c r="X199" s="4"/>
      <c r="AN199" s="4"/>
    </row>
    <row r="200" ht="15.75" customHeight="1">
      <c r="A200" s="167"/>
      <c r="B200" s="167"/>
      <c r="C200" s="167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167"/>
      <c r="O200" s="4"/>
      <c r="P200" s="4"/>
      <c r="Q200" s="4"/>
      <c r="R200" s="4"/>
      <c r="S200" s="4"/>
      <c r="T200" s="4"/>
      <c r="U200" s="4"/>
      <c r="V200" s="4"/>
      <c r="W200" s="4"/>
      <c r="X200" s="4"/>
      <c r="AN200" s="4"/>
    </row>
    <row r="201" ht="15.75" customHeight="1">
      <c r="A201" s="167"/>
      <c r="B201" s="167"/>
      <c r="C201" s="167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167"/>
      <c r="O201" s="4"/>
      <c r="P201" s="4"/>
      <c r="Q201" s="4"/>
      <c r="R201" s="4"/>
      <c r="S201" s="4"/>
      <c r="T201" s="4"/>
      <c r="U201" s="4"/>
      <c r="V201" s="4"/>
      <c r="W201" s="4"/>
      <c r="X201" s="4"/>
      <c r="AN201" s="4"/>
    </row>
    <row r="202" ht="15.75" customHeight="1">
      <c r="A202" s="167"/>
      <c r="B202" s="167"/>
      <c r="C202" s="167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167"/>
      <c r="O202" s="4"/>
      <c r="P202" s="4"/>
      <c r="Q202" s="4"/>
      <c r="R202" s="4"/>
      <c r="S202" s="4"/>
      <c r="T202" s="4"/>
      <c r="U202" s="4"/>
      <c r="V202" s="4"/>
      <c r="W202" s="4"/>
      <c r="X202" s="4"/>
      <c r="AN202" s="4"/>
    </row>
    <row r="203" ht="15.75" customHeight="1">
      <c r="A203" s="167"/>
      <c r="B203" s="167"/>
      <c r="C203" s="167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167"/>
      <c r="O203" s="4"/>
      <c r="P203" s="4"/>
      <c r="Q203" s="4"/>
      <c r="R203" s="4"/>
      <c r="S203" s="4"/>
      <c r="T203" s="4"/>
      <c r="U203" s="4"/>
      <c r="V203" s="4"/>
      <c r="W203" s="4"/>
      <c r="X203" s="4"/>
      <c r="AN203" s="4"/>
    </row>
    <row r="204" ht="15.75" customHeight="1">
      <c r="A204" s="167"/>
      <c r="B204" s="167"/>
      <c r="C204" s="167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167"/>
      <c r="O204" s="4"/>
      <c r="P204" s="4"/>
      <c r="Q204" s="4"/>
      <c r="R204" s="4"/>
      <c r="S204" s="4"/>
      <c r="T204" s="4"/>
      <c r="U204" s="4"/>
      <c r="V204" s="4"/>
      <c r="W204" s="4"/>
      <c r="X204" s="4"/>
      <c r="AN204" s="4"/>
    </row>
    <row r="205" ht="15.75" customHeight="1">
      <c r="A205" s="167"/>
      <c r="B205" s="167"/>
      <c r="C205" s="167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167"/>
      <c r="O205" s="4"/>
      <c r="P205" s="4"/>
      <c r="Q205" s="4"/>
      <c r="R205" s="4"/>
      <c r="S205" s="4"/>
      <c r="T205" s="4"/>
      <c r="U205" s="4"/>
      <c r="V205" s="4"/>
      <c r="W205" s="4"/>
      <c r="X205" s="4"/>
      <c r="AN205" s="4"/>
    </row>
    <row r="206" ht="15.75" customHeight="1">
      <c r="A206" s="167"/>
      <c r="B206" s="167"/>
      <c r="C206" s="167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167"/>
      <c r="O206" s="4"/>
      <c r="P206" s="4"/>
      <c r="Q206" s="4"/>
      <c r="R206" s="4"/>
      <c r="S206" s="4"/>
      <c r="T206" s="4"/>
      <c r="U206" s="4"/>
      <c r="V206" s="4"/>
      <c r="W206" s="4"/>
      <c r="X206" s="4"/>
      <c r="AN206" s="4"/>
    </row>
    <row r="207" ht="15.75" customHeight="1">
      <c r="A207" s="167"/>
      <c r="B207" s="167"/>
      <c r="C207" s="167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167"/>
      <c r="O207" s="4"/>
      <c r="P207" s="4"/>
      <c r="Q207" s="4"/>
      <c r="R207" s="4"/>
      <c r="S207" s="4"/>
      <c r="T207" s="4"/>
      <c r="U207" s="4"/>
      <c r="V207" s="4"/>
      <c r="W207" s="4"/>
      <c r="X207" s="4"/>
      <c r="AN207" s="4"/>
    </row>
    <row r="208" ht="15.75" customHeight="1">
      <c r="A208" s="167"/>
      <c r="B208" s="167"/>
      <c r="C208" s="167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167"/>
      <c r="O208" s="4"/>
      <c r="P208" s="4"/>
      <c r="Q208" s="4"/>
      <c r="R208" s="4"/>
      <c r="S208" s="4"/>
      <c r="T208" s="4"/>
      <c r="U208" s="4"/>
      <c r="V208" s="4"/>
      <c r="W208" s="4"/>
      <c r="X208" s="4"/>
      <c r="AN208" s="4"/>
    </row>
    <row r="209" ht="15.75" customHeight="1">
      <c r="A209" s="167"/>
      <c r="B209" s="167"/>
      <c r="C209" s="167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167"/>
      <c r="O209" s="4"/>
      <c r="P209" s="4"/>
      <c r="Q209" s="4"/>
      <c r="R209" s="4"/>
      <c r="S209" s="4"/>
      <c r="T209" s="4"/>
      <c r="U209" s="4"/>
      <c r="V209" s="4"/>
      <c r="W209" s="4"/>
      <c r="X209" s="4"/>
      <c r="AN209" s="4"/>
    </row>
    <row r="210" ht="15.75" customHeight="1">
      <c r="A210" s="167"/>
      <c r="B210" s="167"/>
      <c r="C210" s="167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167"/>
      <c r="O210" s="4"/>
      <c r="P210" s="4"/>
      <c r="Q210" s="4"/>
      <c r="R210" s="4"/>
      <c r="S210" s="4"/>
      <c r="T210" s="4"/>
      <c r="U210" s="4"/>
      <c r="V210" s="4"/>
      <c r="W210" s="4"/>
      <c r="X210" s="4"/>
      <c r="AN210" s="4"/>
    </row>
    <row r="211" ht="15.75" customHeight="1">
      <c r="A211" s="167"/>
      <c r="B211" s="167"/>
      <c r="C211" s="167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167"/>
      <c r="O211" s="4"/>
      <c r="P211" s="4"/>
      <c r="Q211" s="4"/>
      <c r="R211" s="4"/>
      <c r="S211" s="4"/>
      <c r="T211" s="4"/>
      <c r="U211" s="4"/>
      <c r="V211" s="4"/>
      <c r="W211" s="4"/>
      <c r="X211" s="4"/>
      <c r="AN211" s="4"/>
    </row>
    <row r="212" ht="15.75" customHeight="1">
      <c r="A212" s="167"/>
      <c r="B212" s="167"/>
      <c r="C212" s="167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167"/>
      <c r="O212" s="4"/>
      <c r="P212" s="4"/>
      <c r="Q212" s="4"/>
      <c r="R212" s="4"/>
      <c r="S212" s="4"/>
      <c r="T212" s="4"/>
      <c r="U212" s="4"/>
      <c r="V212" s="4"/>
      <c r="W212" s="4"/>
      <c r="X212" s="4"/>
      <c r="AN212" s="4"/>
    </row>
    <row r="213" ht="15.75" customHeight="1">
      <c r="A213" s="167"/>
      <c r="B213" s="167"/>
      <c r="C213" s="167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167"/>
      <c r="O213" s="4"/>
      <c r="P213" s="4"/>
      <c r="Q213" s="4"/>
      <c r="R213" s="4"/>
      <c r="S213" s="4"/>
      <c r="T213" s="4"/>
      <c r="U213" s="4"/>
      <c r="V213" s="4"/>
      <c r="W213" s="4"/>
      <c r="X213" s="4"/>
      <c r="AN213" s="4"/>
    </row>
    <row r="214" ht="15.75" customHeight="1">
      <c r="A214" s="167"/>
      <c r="B214" s="167"/>
      <c r="C214" s="167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167"/>
      <c r="O214" s="4"/>
      <c r="P214" s="4"/>
      <c r="Q214" s="4"/>
      <c r="R214" s="4"/>
      <c r="S214" s="4"/>
      <c r="T214" s="4"/>
      <c r="U214" s="4"/>
      <c r="V214" s="4"/>
      <c r="W214" s="4"/>
      <c r="X214" s="4"/>
      <c r="AN214" s="4"/>
    </row>
    <row r="215" ht="15.75" customHeight="1">
      <c r="A215" s="167"/>
      <c r="B215" s="167"/>
      <c r="C215" s="167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167"/>
      <c r="O215" s="4"/>
      <c r="P215" s="4"/>
      <c r="Q215" s="4"/>
      <c r="R215" s="4"/>
      <c r="S215" s="4"/>
      <c r="T215" s="4"/>
      <c r="U215" s="4"/>
      <c r="V215" s="4"/>
      <c r="W215" s="4"/>
      <c r="X215" s="4"/>
      <c r="AN215" s="4"/>
    </row>
    <row r="216" ht="15.75" customHeight="1">
      <c r="A216" s="167"/>
      <c r="B216" s="167"/>
      <c r="C216" s="167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167"/>
      <c r="O216" s="4"/>
      <c r="P216" s="4"/>
      <c r="Q216" s="4"/>
      <c r="R216" s="4"/>
      <c r="S216" s="4"/>
      <c r="T216" s="4"/>
      <c r="U216" s="4"/>
      <c r="V216" s="4"/>
      <c r="W216" s="4"/>
      <c r="X216" s="4"/>
      <c r="AN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AN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AN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AN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AN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AN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AN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AN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AN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AN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AN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AN227" s="4"/>
    </row>
    <row r="228" ht="15.75" customHeight="1">
      <c r="Q228" s="4"/>
      <c r="AN228" s="4"/>
    </row>
    <row r="229" ht="15.75" customHeight="1">
      <c r="Q229" s="4"/>
      <c r="AN229" s="4"/>
    </row>
    <row r="230" ht="15.75" customHeight="1">
      <c r="Q230" s="4"/>
      <c r="AN230" s="4"/>
    </row>
    <row r="231" ht="15.75" customHeight="1">
      <c r="Q231" s="4"/>
      <c r="AN231" s="4"/>
    </row>
    <row r="232" ht="15.75" customHeight="1">
      <c r="Q232" s="4"/>
      <c r="AN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F1:AR1"/>
    <mergeCell ref="AF12:AR12"/>
    <mergeCell ref="AF23:AR23"/>
    <mergeCell ref="K7:L10"/>
    <mergeCell ref="K16:L17"/>
    <mergeCell ref="D13:F13"/>
    <mergeCell ref="D24:F24"/>
    <mergeCell ref="K27:L28"/>
    <mergeCell ref="K29:L32"/>
    <mergeCell ref="H1:J1"/>
    <mergeCell ref="N1:N3"/>
    <mergeCell ref="D2:F2"/>
    <mergeCell ref="N4:N9"/>
    <mergeCell ref="K5:L6"/>
    <mergeCell ref="N12:N32"/>
    <mergeCell ref="K18:L21"/>
  </mergeCells>
  <conditionalFormatting sqref="A3:K3">
    <cfRule type="expression" dxfId="0" priority="1">
      <formula>$C3="5x3+"</formula>
    </cfRule>
  </conditionalFormatting>
  <conditionalFormatting sqref="A3:K3">
    <cfRule type="expression" dxfId="0" priority="2">
      <formula>$C3="5x2+"</formula>
    </cfRule>
  </conditionalFormatting>
  <conditionalFormatting sqref="A3:K3">
    <cfRule type="expression" dxfId="0" priority="3">
      <formula>$C3="10x1+"</formula>
    </cfRule>
  </conditionalFormatting>
  <conditionalFormatting sqref="A3:L3">
    <cfRule type="expression" dxfId="0" priority="4">
      <formula>$C3="6x2+"</formula>
    </cfRule>
  </conditionalFormatting>
  <conditionalFormatting sqref="A3:F3">
    <cfRule type="expression" dxfId="0" priority="5">
      <formula>$C3="5RM"</formula>
    </cfRule>
  </conditionalFormatting>
  <conditionalFormatting sqref="G4:K4">
    <cfRule type="expression" dxfId="0" priority="6">
      <formula>$C3="10x1+"</formula>
    </cfRule>
  </conditionalFormatting>
  <conditionalFormatting sqref="A3:I3">
    <cfRule type="expression" dxfId="0" priority="7">
      <formula>$C3="3x5+"</formula>
    </cfRule>
  </conditionalFormatting>
  <conditionalFormatting sqref="A3:J3">
    <cfRule type="expression" dxfId="0" priority="8">
      <formula>$C3="4x3+"</formula>
    </cfRule>
  </conditionalFormatting>
  <conditionalFormatting sqref="D14:J14">
    <cfRule type="expression" dxfId="0" priority="9">
      <formula>$C14="5x3+"</formula>
    </cfRule>
  </conditionalFormatting>
  <conditionalFormatting sqref="D14:J14">
    <cfRule type="expression" dxfId="0" priority="10">
      <formula>$C14="5x2+"</formula>
    </cfRule>
  </conditionalFormatting>
  <conditionalFormatting sqref="D14:J14">
    <cfRule type="expression" dxfId="0" priority="11">
      <formula>$C14="10x1+"</formula>
    </cfRule>
  </conditionalFormatting>
  <conditionalFormatting sqref="D14:J14 L14">
    <cfRule type="expression" dxfId="0" priority="12">
      <formula>$C14="6x2+"</formula>
    </cfRule>
  </conditionalFormatting>
  <conditionalFormatting sqref="D14:F14">
    <cfRule type="expression" dxfId="0" priority="13">
      <formula>$C14="5RM"</formula>
    </cfRule>
  </conditionalFormatting>
  <conditionalFormatting sqref="G15:K15">
    <cfRule type="expression" dxfId="0" priority="14">
      <formula>$C14="10x1+"</formula>
    </cfRule>
  </conditionalFormatting>
  <conditionalFormatting sqref="D14:I14">
    <cfRule type="expression" dxfId="0" priority="15">
      <formula>$C14="3x5+"</formula>
    </cfRule>
  </conditionalFormatting>
  <conditionalFormatting sqref="D14:J14">
    <cfRule type="expression" dxfId="0" priority="16">
      <formula>$C14="4x3+"</formula>
    </cfRule>
  </conditionalFormatting>
  <conditionalFormatting sqref="D25:J25">
    <cfRule type="expression" dxfId="0" priority="17">
      <formula>$C25="5x3+"</formula>
    </cfRule>
  </conditionalFormatting>
  <conditionalFormatting sqref="D25:J25">
    <cfRule type="expression" dxfId="0" priority="18">
      <formula>$C25="5x2+"</formula>
    </cfRule>
  </conditionalFormatting>
  <conditionalFormatting sqref="D25:J25">
    <cfRule type="expression" dxfId="0" priority="19">
      <formula>$C25="10x1+"</formula>
    </cfRule>
  </conditionalFormatting>
  <conditionalFormatting sqref="D25:J25 L25">
    <cfRule type="expression" dxfId="0" priority="20">
      <formula>$C25="6x2+"</formula>
    </cfRule>
  </conditionalFormatting>
  <conditionalFormatting sqref="D25:F25">
    <cfRule type="expression" dxfId="0" priority="21">
      <formula>$C25="5RM"</formula>
    </cfRule>
  </conditionalFormatting>
  <conditionalFormatting sqref="G26:K26">
    <cfRule type="expression" dxfId="0" priority="22">
      <formula>$C25="10x1+"</formula>
    </cfRule>
  </conditionalFormatting>
  <conditionalFormatting sqref="D25:I25">
    <cfRule type="expression" dxfId="0" priority="23">
      <formula>$C25="3x5+"</formula>
    </cfRule>
  </conditionalFormatting>
  <conditionalFormatting sqref="D25:J25">
    <cfRule type="expression" dxfId="0" priority="24">
      <formula>$C25="4x3+"</formula>
    </cfRule>
  </conditionalFormatting>
  <conditionalFormatting sqref="K14">
    <cfRule type="expression" dxfId="0" priority="25">
      <formula>$C14="5x3+"</formula>
    </cfRule>
  </conditionalFormatting>
  <conditionalFormatting sqref="K14">
    <cfRule type="expression" dxfId="0" priority="26">
      <formula>$C14="5x2+"</formula>
    </cfRule>
  </conditionalFormatting>
  <conditionalFormatting sqref="K14">
    <cfRule type="expression" dxfId="0" priority="27">
      <formula>$C14="10x1+"</formula>
    </cfRule>
  </conditionalFormatting>
  <conditionalFormatting sqref="K14">
    <cfRule type="expression" dxfId="0" priority="28">
      <formula>$C14="6x2+"</formula>
    </cfRule>
  </conditionalFormatting>
  <conditionalFormatting sqref="K25">
    <cfRule type="expression" dxfId="0" priority="29">
      <formula>$C25="5x3+"</formula>
    </cfRule>
  </conditionalFormatting>
  <conditionalFormatting sqref="K25">
    <cfRule type="expression" dxfId="0" priority="30">
      <formula>$C25="5x2+"</formula>
    </cfRule>
  </conditionalFormatting>
  <conditionalFormatting sqref="K25">
    <cfRule type="expression" dxfId="0" priority="31">
      <formula>$C25="10x1+"</formula>
    </cfRule>
  </conditionalFormatting>
  <conditionalFormatting sqref="K25">
    <cfRule type="expression" dxfId="0" priority="32">
      <formula>$C25="6x2+"</formula>
    </cfRule>
  </conditionalFormatting>
  <conditionalFormatting sqref="A14">
    <cfRule type="expression" dxfId="0" priority="33">
      <formula>$C14="5x3+"</formula>
    </cfRule>
  </conditionalFormatting>
  <conditionalFormatting sqref="A14">
    <cfRule type="expression" dxfId="0" priority="34">
      <formula>$C14="5x2+"</formula>
    </cfRule>
  </conditionalFormatting>
  <conditionalFormatting sqref="A14">
    <cfRule type="expression" dxfId="0" priority="35">
      <formula>$C14="10x1+"</formula>
    </cfRule>
  </conditionalFormatting>
  <conditionalFormatting sqref="A14">
    <cfRule type="expression" dxfId="0" priority="36">
      <formula>$C14="6x2+"</formula>
    </cfRule>
  </conditionalFormatting>
  <conditionalFormatting sqref="A14">
    <cfRule type="expression" dxfId="0" priority="37">
      <formula>$C14="5RM"</formula>
    </cfRule>
  </conditionalFormatting>
  <conditionalFormatting sqref="A14">
    <cfRule type="expression" dxfId="0" priority="38">
      <formula>$C14="3x5+"</formula>
    </cfRule>
  </conditionalFormatting>
  <conditionalFormatting sqref="A14">
    <cfRule type="expression" dxfId="0" priority="39">
      <formula>$C14="4x3+"</formula>
    </cfRule>
  </conditionalFormatting>
  <conditionalFormatting sqref="A25">
    <cfRule type="expression" dxfId="0" priority="40">
      <formula>$C25="5x3+"</formula>
    </cfRule>
  </conditionalFormatting>
  <conditionalFormatting sqref="A25">
    <cfRule type="expression" dxfId="0" priority="41">
      <formula>$C25="5x2+"</formula>
    </cfRule>
  </conditionalFormatting>
  <conditionalFormatting sqref="A25">
    <cfRule type="expression" dxfId="0" priority="42">
      <formula>$C25="10x1+"</formula>
    </cfRule>
  </conditionalFormatting>
  <conditionalFormatting sqref="A25">
    <cfRule type="expression" dxfId="0" priority="43">
      <formula>$C25="6x2+"</formula>
    </cfRule>
  </conditionalFormatting>
  <conditionalFormatting sqref="A25">
    <cfRule type="expression" dxfId="0" priority="44">
      <formula>$C25="5RM"</formula>
    </cfRule>
  </conditionalFormatting>
  <conditionalFormatting sqref="A25">
    <cfRule type="expression" dxfId="0" priority="45">
      <formula>$C25="3x5+"</formula>
    </cfRule>
  </conditionalFormatting>
  <conditionalFormatting sqref="A25">
    <cfRule type="expression" dxfId="0" priority="46">
      <formula>$C25="4x3+"</formula>
    </cfRule>
  </conditionalFormatting>
  <conditionalFormatting sqref="B25:C25">
    <cfRule type="expression" dxfId="0" priority="47">
      <formula>$C25="5x3+"</formula>
    </cfRule>
  </conditionalFormatting>
  <conditionalFormatting sqref="B25:C25">
    <cfRule type="expression" dxfId="0" priority="48">
      <formula>$C25="5x2+"</formula>
    </cfRule>
  </conditionalFormatting>
  <conditionalFormatting sqref="B25:C25">
    <cfRule type="expression" dxfId="0" priority="49">
      <formula>$C25="10x1+"</formula>
    </cfRule>
  </conditionalFormatting>
  <conditionalFormatting sqref="B25:C25">
    <cfRule type="expression" dxfId="0" priority="50">
      <formula>$C25="6x2+"</formula>
    </cfRule>
  </conditionalFormatting>
  <conditionalFormatting sqref="B25:C25">
    <cfRule type="expression" dxfId="0" priority="51">
      <formula>$C25="5RM"</formula>
    </cfRule>
  </conditionalFormatting>
  <conditionalFormatting sqref="B25:C25">
    <cfRule type="expression" dxfId="0" priority="52">
      <formula>$C25="3x5+"</formula>
    </cfRule>
  </conditionalFormatting>
  <conditionalFormatting sqref="B25:C25">
    <cfRule type="expression" dxfId="0" priority="53">
      <formula>$C25="4x3+"</formula>
    </cfRule>
  </conditionalFormatting>
  <conditionalFormatting sqref="B14:C14">
    <cfRule type="expression" dxfId="0" priority="54">
      <formula>$C14="5x3+"</formula>
    </cfRule>
  </conditionalFormatting>
  <conditionalFormatting sqref="B14:C14">
    <cfRule type="expression" dxfId="0" priority="55">
      <formula>$C14="5x2+"</formula>
    </cfRule>
  </conditionalFormatting>
  <conditionalFormatting sqref="B14:C14">
    <cfRule type="expression" dxfId="0" priority="56">
      <formula>$C14="10x1+"</formula>
    </cfRule>
  </conditionalFormatting>
  <conditionalFormatting sqref="B14:C14">
    <cfRule type="expression" dxfId="0" priority="57">
      <formula>$C14="6x2+"</formula>
    </cfRule>
  </conditionalFormatting>
  <conditionalFormatting sqref="B14:C14">
    <cfRule type="expression" dxfId="0" priority="58">
      <formula>$C14="5RM"</formula>
    </cfRule>
  </conditionalFormatting>
  <conditionalFormatting sqref="B14:C14">
    <cfRule type="expression" dxfId="0" priority="59">
      <formula>$C14="3x5+"</formula>
    </cfRule>
  </conditionalFormatting>
  <conditionalFormatting sqref="B14:C14">
    <cfRule type="expression" dxfId="0" priority="60">
      <formula>$C14="4x3+"</formula>
    </cfRule>
  </conditionalFormatting>
  <printOptions/>
  <pageMargins bottom="0.75" footer="0.0" header="0.0" left="0.7" right="0.7" top="0.75"/>
  <pageSetup orientation="portrait"/>
  <colBreaks count="1" manualBreakCount="1">
    <brk id="12" man="1"/>
  </colBreak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8.71"/>
    <col customWidth="1" min="3" max="3" width="5.86"/>
    <col customWidth="1" min="4" max="4" width="7.14"/>
    <col customWidth="1" min="5" max="12" width="5.86"/>
    <col customWidth="1" min="13" max="13" width="7.57"/>
    <col customWidth="1" hidden="1" min="14" max="15" width="7.57"/>
    <col customWidth="1" hidden="1" min="16" max="19" width="8.43"/>
    <col customWidth="1" hidden="1" min="20" max="20" width="5.86"/>
    <col customWidth="1" hidden="1" min="21" max="21" width="6.0"/>
    <col customWidth="1" hidden="1" min="22" max="22" width="5.57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Peso muerto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Personalizacion!$I$37</f>
        <v>Peso muerto</v>
      </c>
      <c r="B3" s="123" t="str">
        <f>IF('3D Semana 8'!B25="Retest","Wgt",IF(AND(Z3=0,R3=0),"Retest",IF(Z3+AA3=3,'3D Semana 8'!B25+AC3,IF(Z3+AA3=5,'3D Semana 8'!B25+N3,'3D Semana 8'!B25))))</f>
        <v>Retest</v>
      </c>
      <c r="C3" s="123" t="str">
        <f>IF(B3="Retest","5RM",IF(AND('3D Semana 8'!B25="Retest",Personalizacion!$K$13="Default"),"5x3+",IF(AND('3D Semana 8'!B25="Retest",Personalizacion!$K$13="Modified"),"3x5+",IF(SUM('3D Semana 8'!G25:L26)&gt;=X3,'3D Semana 8'!C25,IF('3D Semana 8'!C25="5x3+","6x2+",IF('3D Semana 8'!C25="6x2+","10x1+",IF('3D Semana 8'!C25="10x1+","5RM",IF('3D Semana 8'!C25="3x5+","4x3+",IF('3D Semana 8'!C25="4x3+","5x2+","5RM")))))))))</f>
        <v>5RM</v>
      </c>
      <c r="D3" s="124">
        <f t="shared" ref="D3:F3" si="1">T3</f>
        <v>0</v>
      </c>
      <c r="E3" s="124">
        <f t="shared" si="1"/>
        <v>0</v>
      </c>
      <c r="F3" s="124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Personalizacion!$N$21</f>
        <v>5</v>
      </c>
      <c r="O3" s="4" t="str">
        <f>Personalizacion!$O$21</f>
        <v/>
      </c>
      <c r="P3" s="4" t="str">
        <f>Personalizacion!$P$21</f>
        <v/>
      </c>
      <c r="Q3" s="4"/>
      <c r="R3" s="4">
        <f>IF(OR('3D Semana  9'!C25="10x1+",'3D Semana  9'!C25="5x2+"),0,1)</f>
        <v>0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IF(OR('3D Semana 8'!C25="5x3+",'3D Semana 8'!C25="3x5+"),15,IF(OR('3D Semana 8'!C25="6x2+",'3D Semana 8'!C25="4x3+"),12,10))</f>
        <v>12</v>
      </c>
      <c r="Y3" s="4">
        <f>SUMPRODUCT('3D Semana 8'!G25:L26+'3D Semana 8'!G26:L26)</f>
        <v>0</v>
      </c>
      <c r="Z3" s="127">
        <f>IF(Y3&gt;=X3,"1",0)</f>
        <v>0</v>
      </c>
      <c r="AA3" s="4">
        <f>IF(Personalizacion!$K$9="Modified",2,4)</f>
        <v>4</v>
      </c>
      <c r="AB3" s="4">
        <f>IF('3D Semana 8'!C25="5x3+",'3D Semana 8'!K25,IF('3D Semana 8'!C25="3x5+",'3D Semana 8'!I25,0))</f>
        <v>0</v>
      </c>
      <c r="AC3" s="4" t="str">
        <f>IF('3D Semana 8'!C25="5x3+",IF(AND(AB3&gt;=3,AB3&lt;=4),N3,IF(AND(AB3&gt;=5,AB3&lt;=7),O3,P3)),IF(AND(AB3&gt;=5,AB3&lt;=6),N3,IF(AND(AB3&gt;=7,AB3&lt;=8),O3,P3)))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0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0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>
        <f t="array" ref="AQ3">IF(OR($B3="Wgt",$B3="Reset",$B3="Retest",$B3=0),0,IF(Personalizacion!$K$6="Lbs",INDEX(#REF!,MATCH($B3,#REF!,0)),INDEX('Kg BarCalc'!N:N,MATCH($B3,'Kg BarCalc'!$A:$A,0))))</f>
        <v>0</v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3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Personalizacion!$I$38</f>
        <v>Press militar</v>
      </c>
      <c r="B5" s="142" t="str">
        <f>IF(OR('3D Semana 8'!B27="Reset",'3D Semana 8'!B27="Wgt"),"Wgt",IF(SUMPRODUCT('3D Semana 8'!G27:J27)&gt;=X5,SUM('3D Semana 8'!B27+Personalizacion!$K$16),IF(OR('3D Semana 8'!C27="3x6",'3D Semana 8'!C27="4x4"),"Reset",'3D Semana 8'!B27)))</f>
        <v>Wgt</v>
      </c>
      <c r="C5" s="142" t="str">
        <f>IF(AND(B5="Reset",Personalizacion!$K$38="Default"),"3x10",IF(AND(B5="Reset",Personalizacion!$K$38="Modified"),"4x8",IF(SUMPRODUCT('3D Semana 8'!G27:J27)&gt;=X5,'3D Semana 8'!C27,IF('3D Semana 8'!C27="3x10","3x8",IF('3D Semana 8'!C27="3x8","3x6",IF('3D Semana 8'!C27="3x6","Wgt",IF('3D Semana 8'!C27="4x8","4x6",IF('3D Semana 8'!C27="4x6","4x4","Wgt"))))))))</f>
        <v>Wgt</v>
      </c>
      <c r="D5" s="143">
        <f t="shared" ref="D5:F5" si="2">T5</f>
        <v>0</v>
      </c>
      <c r="E5" s="143">
        <f t="shared" si="2"/>
        <v>0</v>
      </c>
      <c r="F5" s="143">
        <f t="shared" si="2"/>
        <v>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Personalizacion!$N$22</f>
        <v>10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IF('3D Semana 8'!C27="3x10",30,IF('3D Semana 8'!C27="4x8",32,IF(OR('3D Semana 8'!C27="3x8",'3D Semana 8'!C27="4x6"),24,IF('3D Semana 8'!C27="3x6",18,16))))</f>
        <v>18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0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0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>
        <f t="array" ref="AQ5">IF(OR($B5="Wgt",$B5="Reset",$B5="Retest",$B5=0),0,IF(Personalizacion!$K$6="Lbs",INDEX(#REF!,MATCH($B5,#REF!,0)),INDEX('Kg BarCalc'!N:N,MATCH($B5,'Kg BarCalc'!$A:$A,0))))</f>
        <v>0</v>
      </c>
      <c r="AR5" s="4"/>
    </row>
    <row r="6">
      <c r="A6" s="141" t="str">
        <f>IF(Personalizacion!$I$39="Opt Tier 2","",Personalizacion!$I$39)</f>
        <v/>
      </c>
      <c r="B6" s="142" t="str">
        <f>IF(OR('3D Semana 8'!B28="Reset",'3D Semana 8'!B28="Wgt"),"Wgt",IF(SUMPRODUCT('3D Semana 8'!G28:J28)&gt;=X6,SUM('3D Semana 8'!B28+Personalizacion!$K$16),IF(OR('3D Semana 8'!C28="3x6",'3D Semana 8'!C28="4x4"),"Reset",'3D Semana 8'!B28)))</f>
        <v>Wgt</v>
      </c>
      <c r="C6" s="142" t="str">
        <f>IF(AND(B6="Reset",Personalizacion!$K$39="Default"),"3x10",IF(AND(B6="Reset",Personalizacion!$K$39="Modified"),"4x8",IF(SUMPRODUCT('3D Semana 8'!G28:J28)&gt;=X6,'3D Semana 8'!C28,IF('3D Semana 8'!C28="3x10","3x8",IF('3D Semana 8'!C28="3x8","3x6",IF('3D Semana 8'!C28="3x6","Wgt",IF('3D Semana 8'!C28="4x8","4x6",IF('3D Semana 8'!C28="4x6","4x4","Wgt"))))))))</f>
        <v>Wgt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179"/>
      <c r="L6" s="164"/>
      <c r="M6" s="4"/>
      <c r="N6" s="4" t="str">
        <f>Personalizacion!$N$23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8'!C28="3x10",30,IF('3D Semana 8'!C28="4x8",32,IF(OR('3D Semana 8'!C28="3x8",'3D Semana 8'!C28="4x6"),24,IF('3D Semana 8'!C28="3x6",18,16))))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0" t="str">
        <f>Personalizacion!$I$40</f>
        <v>Remo con mancuernas</v>
      </c>
      <c r="B7" s="151">
        <f>IF('3D Semana 8'!B29="Wgt","Wgt",IF(Personalizacion!$K$16="Default",IF('3D Semana 8'!I29&gt;=25,'3D Semana 8'!B29+Personalizacion!$K$17,'3D Semana 8'!B29),IF('3D Semana 8'!J29&gt;=18,'3D Semana 8'!B29+Personalizacion!$K$17,'3D Semana 8'!B29)))</f>
        <v>20</v>
      </c>
      <c r="C7" s="151" t="str">
        <f>IF(Personalizacion!$K$40="Modified","4x12+","3x15+")</f>
        <v>3x15+</v>
      </c>
      <c r="D7" s="152"/>
      <c r="E7" s="152"/>
      <c r="F7" s="152"/>
      <c r="G7" s="153"/>
      <c r="H7" s="153"/>
      <c r="I7" s="153"/>
      <c r="J7" s="135"/>
      <c r="K7" s="177" t="s">
        <v>65</v>
      </c>
      <c r="L7" s="147"/>
      <c r="M7" s="4"/>
      <c r="N7" s="4">
        <f>Personalizacion!$N$24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IF(Personalizacion!$I$41="Opt Tier 3","",Personalizacion!$I$41)</f>
        <v>Curl de biceps barra Z</v>
      </c>
      <c r="B8" s="151" t="str">
        <f>IF('3D Semana 8'!B30="Wgt","Wgt",IF(Personalizacion!$K$17="Default",IF('3D Semana 8'!I30&gt;=25,'3D Semana 8'!B30+Personalizacion!$K$17,'3D Semana 8'!B30),IF('3D Semana 8'!J30&gt;=18,'3D Semana 8'!B30+Personalizacion!$K$17,'3D Semana 8'!B30)))</f>
        <v/>
      </c>
      <c r="C8" s="151" t="str">
        <f>IF(Personalizacion!$K$41="Modified","4x12+","3x15+")</f>
        <v>4x12+</v>
      </c>
      <c r="D8" s="152"/>
      <c r="E8" s="152"/>
      <c r="F8" s="152"/>
      <c r="G8" s="153"/>
      <c r="H8" s="153"/>
      <c r="I8" s="153"/>
      <c r="J8" s="135"/>
      <c r="K8" s="178"/>
      <c r="L8" s="157"/>
      <c r="M8" s="4"/>
      <c r="N8" s="4" t="str">
        <f>Personalizacion!$N$25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IF(Personalizacion!$I$42="Opt Tier 3","",Personalizacion!$I$42)</f>
        <v>Elevaciones laterales</v>
      </c>
      <c r="B9" s="151" t="str">
        <f>IF('3D Semana 8'!B31="Wgt","Wgt",IF(Personalizacion!$K$18="Default",IF('3D Semana 8'!I31&gt;=25,'3D Semana 8'!B31+Personalizacion!$K$17,'3D Semana 8'!B31),IF('3D Semana 8'!J31&gt;=18,'3D Semana 8'!B31+Personalizacion!$K$17,'3D Semana 8'!B31)))</f>
        <v/>
      </c>
      <c r="C9" s="151" t="str">
        <f>IF(Personalizacion!$K$42="Modified","4x12+","3x15+")</f>
        <v>3x15+</v>
      </c>
      <c r="D9" s="152"/>
      <c r="E9" s="152"/>
      <c r="F9" s="152"/>
      <c r="G9" s="153"/>
      <c r="H9" s="153"/>
      <c r="I9" s="153"/>
      <c r="J9" s="135"/>
      <c r="K9" s="178"/>
      <c r="L9" s="157"/>
      <c r="M9" s="4"/>
      <c r="N9" s="4" t="str">
        <f>Personalizacion!$N$26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 ht="15.75" customHeight="1">
      <c r="A10" s="150" t="str">
        <f>IF(Personalizacion!$I$43="Opt Tier 3","",Personalizacion!$I$35)</f>
        <v/>
      </c>
      <c r="B10" s="151" t="str">
        <f>IF('3D Semana 4'!B32="Wgt","Wgt",IF(Personalizacion!$K$18="Default",IF('3D Semana 4'!I32&gt;=25,'3D Semana 4'!B32+Personalizacion!$K$17,'3D Semana 4'!B32),IF('3D Semana 4'!J32&gt;=18,'3D Semana 4'!B32+Personalizacion!$K$17,'3D Semana 4'!B32)))</f>
        <v/>
      </c>
      <c r="C10" s="151" t="str">
        <f>IF(Personalizacion!$K$43="Modified","4x12+","3x15+")</f>
        <v>4x12+</v>
      </c>
      <c r="D10" s="152"/>
      <c r="E10" s="152"/>
      <c r="F10" s="152"/>
      <c r="G10" s="153"/>
      <c r="H10" s="153"/>
      <c r="I10" s="153"/>
      <c r="J10" s="135"/>
      <c r="K10" s="179"/>
      <c r="L10" s="164"/>
      <c r="M10" s="4"/>
      <c r="N10" s="167"/>
      <c r="O10" s="4"/>
      <c r="P10" s="4"/>
      <c r="Q10" s="4"/>
      <c r="R10" s="127"/>
      <c r="S10" s="183">
        <f>(Q11)*500/((-216.0475144)+(16.2606339*R11)+(-0.002388645*R407*R407)+(-0.00113732*(R11*R11*R11)+(0.00000701863*(R11*R11*R11*R11)+(-0.00000001291*(R11*R11*R11*R11*R11)))))</f>
        <v>0</v>
      </c>
      <c r="T10" s="183">
        <f>(Q11)*(500/((594.31747775582)+(-27.23842536447*R11)+(0.82112226871*(R11*R11))+(-0.00930733913*(R11*R11*R11)+(0.00004731582*(R11*R11*R11*R11)+(-0.00000009054*(R11*R11*R11*R11*R11))))))</f>
        <v>0</v>
      </c>
      <c r="U10" s="4">
        <f>(P11)*500/((-216.0475144)+(16.2606339*B11)+(-0.002388645*B11*B11)+(-0.00113732*(B11*B11*B11)+(0.00000701863*(B11*B11*B11*B11)+(-0.00000001291*(B11*B11*B11*B11*B11)))))</f>
        <v>0</v>
      </c>
      <c r="V10" s="4">
        <f>(P11)*(500/((594.31747775582)+(-27.23842536447*B11)+(0.82112226871*(B11*B11))+(-0.00930733913*(B11*B11*B11)+(0.00004731582*(B11*B11*B11*B11)+(-0.00000009054*(B11*B11*B11*B11*B11))))))</f>
        <v>0</v>
      </c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 ht="32.25" customHeight="1">
      <c r="A11" s="184" t="s">
        <v>67</v>
      </c>
      <c r="B11" s="185"/>
      <c r="C11" s="198" t="s">
        <v>78</v>
      </c>
      <c r="D11" s="105"/>
      <c r="E11" s="187" t="str">
        <f>IF(B11="","",IF(AND(Personalizacion!$K$4="XY",Personalizacion!$K$6="Lbs"),S12,IF(AND(Personalizacion!$K$4="XX",Personalizacion!$K$6="Lbs"),T12,IF(AND(Personalizacion!$K$4="XY",Personalizacion!$K$6="Kg"),U12,V12))))</f>
        <v/>
      </c>
      <c r="F11" s="188"/>
      <c r="G11" s="186" t="s">
        <v>79</v>
      </c>
      <c r="H11" s="188"/>
      <c r="I11" s="190" t="str">
        <f>IF(B11="","",IF(AND(Personalizacion!$K$4="XY",Personalizacion!$K$6="Lbs"),S10,IF(AND(Personalizacion!$K$4="XX",Personalizacion!$K$6="Lbs"),T10,IF(AND(Personalizacion!$K$4="XY",Personalizacion!$K$6="Kg"),U10,V10))))</f>
        <v/>
      </c>
      <c r="J11" s="188"/>
      <c r="K11" s="187" t="str">
        <f>IF(B11="","",IF(AND(Personalizacion!$K$4="XY",Personalizacion!$K$6="Lbs"),S11,IF(AND(Personalizacion!$K$4="XX",Personalizacion!$K$6="Lbs"),T11,IF(AND(Personalizacion!$K$4="XY",Personalizacion!$K$6="Kg"),U11,V11))))</f>
        <v/>
      </c>
      <c r="L11" s="188"/>
      <c r="M11" s="4"/>
      <c r="N11" s="167"/>
      <c r="O11" s="4"/>
      <c r="P11" s="4">
        <f>SUM(W11:Z11)</f>
        <v>0</v>
      </c>
      <c r="Q11" s="4">
        <f>P11/2.2</f>
        <v>0</v>
      </c>
      <c r="R11" s="4">
        <f>B11/2.2</f>
        <v>0</v>
      </c>
      <c r="S11" s="183">
        <f>(Q11)*500/(-0.0000000078*R11^5+0.0000041543*R11^4-0.0006430507*R11^3-0.0126966343*R11^2+11.9982753419*R11-82.5815609216)</f>
        <v>0</v>
      </c>
      <c r="T11" s="183">
        <f>(Q11)*(500/((594.31747775582)+(-27.23842536447*R11)+(0.82112226871*(R11*R11))+(-0.00930733913*(R11*R11*R11)+(0.00004731582*(R11*R11*R11*R11)+(-0.00000009054*(R11*R11*R11*R11*R11))))))</f>
        <v>0</v>
      </c>
      <c r="U11" s="4">
        <f>(P11)*500/(-0.0000000071*B11^5+0.0000015978*B11^4+0.0003282035*B11^3-0.1389344062*B11^2+16.2595764612*B11-182.5406521018)</f>
        <v>0</v>
      </c>
      <c r="V11" s="4">
        <f>(P11)*500/(-0.0000000071*B11^5+0.0000015978*B11^4+0.0003282035*B11^3-0.1389344062*B11^2+16.2595764612*B11-182.5406521018)</f>
        <v>0</v>
      </c>
      <c r="W11" s="4">
        <f>IF(OR('3D Semana  9'!A3="Deadlift",'3D Semana  9'!A3="Bench",'3D Semana  9'!A3="Squat"),('3D Semana  9'!B3*MAX('3D Semana  9'!G3:L4))/30+'3D Semana  9'!B3,0)</f>
        <v>0</v>
      </c>
      <c r="X11" s="4">
        <f>IF(OR('3D Semana  9'!A14="Deadlift",'3D Semana  9'!A14="Bench",'3D Semana  9'!A14="Squat"),('3D Semana  9'!B14*MAX('3D Semana  9'!G14:L15))/30+'3D Semana  9'!B14,0)</f>
        <v>0</v>
      </c>
      <c r="Y11" s="4">
        <f>IF(OR('3D Semana  9'!A25="Deadlift",'3D Semana  9'!A25="Bench",'3D Semana  9'!A25="Squat"),('3D Semana  9'!B25*MAX('3D Semana  9'!G25:L26))/30+'3D Semana  9'!B25,0)</f>
        <v>0</v>
      </c>
      <c r="Z11" s="4">
        <f>IF(OR('3D Semana 10'!A3="Deadlift",'3D Semana 10'!A3="Bench",'3D Semana 10'!A3="Squat"),('3D Semana 10'!B3*MAX('3D Semana 10'!G3:L4))/30+'3D Semana 10'!B3,0)</f>
        <v>0</v>
      </c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Sentadilla</v>
      </c>
      <c r="F12" s="203" t="str">
        <f>IF(I14="","",SUM(B14*(MAX(G14:L15))*0.0333+B14))</f>
        <v/>
      </c>
      <c r="G12" s="166"/>
      <c r="H12" s="166"/>
      <c r="I12" s="166"/>
      <c r="J12" s="166"/>
      <c r="K12" s="166"/>
      <c r="L12" s="166"/>
      <c r="M12" s="4"/>
      <c r="N12" s="4"/>
      <c r="O12" s="4"/>
      <c r="P12" s="4" t="s">
        <v>70</v>
      </c>
      <c r="Q12" s="4" t="s">
        <v>70</v>
      </c>
      <c r="R12" s="4" t="s">
        <v>62</v>
      </c>
      <c r="S12" s="4" t="str">
        <f>IF(B11="","",500+100*(Q11-(310.67*LN(R11)-857.785))/(53.216*LN(R11)-147.0835))</f>
        <v/>
      </c>
      <c r="T12" s="4" t="str">
        <f>IF(B11="","",500+100*(Q11-(125.1435*LN(R11)-228.03))/(34.5246*LN(R11)-86.8301))</f>
        <v/>
      </c>
      <c r="U12" s="4" t="str">
        <f>IF(B11="","",500+100*(P11-(310.67*LN(B11)-857.785))/(53.216*LN(B11)-147.0835))</f>
        <v/>
      </c>
      <c r="V12" s="4" t="str">
        <f>IF(B11="","",500+100*(P11-(125.1435*LN(B11)-228.03))/(34.5246*LN(B11)-86.8301))</f>
        <v/>
      </c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 t="s">
        <v>71</v>
      </c>
      <c r="Q13" s="4" t="s">
        <v>8</v>
      </c>
      <c r="R13" s="4" t="s">
        <v>8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Personalizacion!$I$13</f>
        <v>Sentadilla</v>
      </c>
      <c r="B14" s="123" t="str">
        <f>IF('3D Semana  9'!B3="Retest","Wgt",IF(AND(Z14=0,R14=0),"Retest",IF(Z14+AA14=3,'3D Semana  9'!B3+AC14,IF(Z14+AA14=5,'3D Semana  9'!B3+N14,'3D Semana  9'!B3))))</f>
        <v>Retest</v>
      </c>
      <c r="C14" s="123" t="str">
        <f>IF(B14="Retest","5RM",IF(AND('3D Semana  9'!B3="Retest",Personalizacion!$K$13="Default"),"5x3+",IF(AND('3D Semana  9'!B3="Retest",Personalizacion!$K$13="Modified"),"3x5+",IF(SUM('3D Semana  9'!G3:L3)&gt;=X14,'3D Semana  9'!C3,IF('3D Semana  9'!C3="5x3+","6x2+",IF('3D Semana  9'!C3="6x2+","10x1+",IF('3D Semana  9'!C3="10x1+","5RM",IF('3D Semana  9'!C3="3x5+","4x3+",IF('3D Semana  9'!C3="4x3+","5x2+","5RM")))))))))</f>
        <v>5RM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35"/>
      <c r="H14" s="135"/>
      <c r="I14" s="135"/>
      <c r="J14" s="125"/>
      <c r="K14" s="135"/>
      <c r="L14" s="135"/>
      <c r="M14" s="4"/>
      <c r="N14" s="4">
        <f>Personalizacion!$N$29</f>
        <v>5</v>
      </c>
      <c r="O14" s="4" t="str">
        <f>Personalizacion!$O$29</f>
        <v/>
      </c>
      <c r="P14" s="4" t="str">
        <f>Personalizacion!$P$29</f>
        <v/>
      </c>
      <c r="Q14" s="4"/>
      <c r="R14" s="4">
        <f>IF(OR('3D Semana  9'!C3="10x1+",'3D Semana  9'!C3="5x2+"),0,1)</f>
        <v>0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IF(OR('3D Semana  9'!C3="5x3+",'3D Semana  9'!C3="3x5+"),15,IF(OR('3D Semana  9'!C3="6x2+",'3D Semana  9'!C3="4x3+"),12,10))</f>
        <v>10</v>
      </c>
      <c r="Y14" s="4">
        <f>SUMPRODUCT('3D Semana  9'!G3:L4+'3D Semana  9'!G4:L4)</f>
        <v>0</v>
      </c>
      <c r="Z14" s="127">
        <f>IF(Y14&gt;=X14,"1",0)</f>
        <v>0</v>
      </c>
      <c r="AA14" s="4">
        <f>IF(Personalizacion!$K$9="Modified",2,4)</f>
        <v>4</v>
      </c>
      <c r="AB14" s="4">
        <f>IF('3D Semana  9'!C3="5x3+",'3D Semana  9'!K3,IF('3D Semana  9'!C3="3x5+",'3D Semana  9'!I3,0))</f>
        <v>0</v>
      </c>
      <c r="AC14" s="4" t="str">
        <f>IF('3D Semana  9'!C3="5x3+",IF(AND(AB14&gt;=3,AB14&lt;=4),N14,IF(AND(AB14&gt;=5,AB14&lt;=7),O14,P14)),IF(AND(AB14&gt;=5,AB14&lt;=6),N14,IF(AND(AB14&gt;=7,AB14&lt;=8),O14,P14)))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0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0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>
        <f t="array" ref="AQ14">IF(OR($B14="Wgt",$B14="Reset",$B14="Retest",$B14=0),0,IF(Personalizacion!$K$6="Lbs",INDEX(#REF!,MATCH($B14,#REF!,0)),INDEX('Kg BarCalc'!N:N,MATCH($B14,'Kg BarCalc'!$A:$A,0))))</f>
        <v>0</v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Personalizacion!$I$14</f>
        <v>Press de banca</v>
      </c>
      <c r="B16" s="142" t="str">
        <f>IF(OR('3D Semana  9'!B5="Reset",'3D Semana  9'!B5="Wgt"),"Wgt",IF(SUMPRODUCT('3D Semana  9'!G5:J5)&gt;=X16,SUM('3D Semana  9'!B5+N16),IF(OR('3D Semana  9'!C5="3x6",'3D Semana  9'!C5="4x4"),"Reset",'3D Semana  9'!B5)))</f>
        <v>Wgt</v>
      </c>
      <c r="C16" s="142" t="str">
        <f>IF(AND(B16="Reset",Personalizacion!$K$14="Default"),"3x10",IF(AND(B16="Reset",Personalizacion!$K$14="Modified"),"4x8",IF(SUMPRODUCT('3D Semana  9'!G5:J5)&gt;=X16,'3D Semana  9'!C5,IF('3D Semana  9'!C5="3x10","3x8",IF('3D Semana  9'!C5="3x8","3x6",IF('3D Semana  9'!C5="3x6","Wgt",IF('3D Semana  9'!C5="4x8","4x6",IF('3D Semana  9'!C5="4x6","4x4","Wgt"))))))))</f>
        <v>Wgt</v>
      </c>
      <c r="D16" s="143">
        <f t="shared" ref="D16:F16" si="6">T16</f>
        <v>0</v>
      </c>
      <c r="E16" s="143">
        <f t="shared" si="6"/>
        <v>0</v>
      </c>
      <c r="F16" s="143">
        <f t="shared" si="6"/>
        <v>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Personalizacion!$N$30</f>
        <v>5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IF('3D Semana  9'!C5="3x10",30,IF('3D Semana  9'!C5="4x8",32,IF(OR('3D Semana  9'!C5="3x8",'3D Semana  9'!C5="4x6"),24,IF('3D Semana  9'!C5="3x6",18,16))))</f>
        <v>18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0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>
        <f t="array" ref="AQ16">IF(OR($B16="Wgt",$B16="Reset",$B16="Retest",$B16=0),0,IF(Personalizacion!$K$6="Lbs",INDEX(#REF!,MATCH($B16,#REF!,0)),INDEX('Kg BarCalc'!N:N,MATCH($B16,'Kg BarCalc'!$A:$A,0))))</f>
        <v>0</v>
      </c>
      <c r="AR16" s="4"/>
    </row>
    <row r="17">
      <c r="A17" s="141" t="str">
        <f>IF(Personalizacion!$I$15="Opt Tier 2","",Personalizacion!$I$15)</f>
        <v/>
      </c>
      <c r="B17" s="142" t="str">
        <f>IF(OR('3D Semana  9'!B6="Reset",'3D Semana  9'!B6="Wgt"),"Wgt",IF(SUMPRODUCT('3D Semana  9'!G6:J6)&gt;=X17,SUM('3D Semana  9'!B6+N17),IF(OR('3D Semana  9'!C6="3x6",'3D Semana  9'!C6="4x4"),"Reset",'3D Semana  9'!B6)))</f>
        <v>Wgt</v>
      </c>
      <c r="C17" s="142" t="str">
        <f>IF(AND(B17="Reset",Personalizacion!$K$15="Default"),"3x10",IF(AND(B17="Reset",Personalizacion!$K$15="Modified"),"4x8",IF(SUMPRODUCT('3D Semana  9'!G6:J6)&gt;=X17,'3D Semana  9'!C6,IF('3D Semana  9'!C6="3x10","3x8",IF('3D Semana  9'!C6="3x8","3x6",IF('3D Semana  9'!C6="3x6","Wgt",IF('3D Semana  9'!C6="4x8","4x6",IF('3D Semana  9'!C6="4x6","4x4","Wgt"))))))))</f>
        <v>Wgt</v>
      </c>
      <c r="D17" s="143">
        <f t="shared" ref="D17:F17" si="7">T17</f>
        <v>0</v>
      </c>
      <c r="E17" s="143">
        <f t="shared" si="7"/>
        <v>0</v>
      </c>
      <c r="F17" s="143">
        <f t="shared" si="7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Personalizacion!$N$31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 9'!C6="3x10",30,IF('3D Semana  9'!C6="4x8",32,IF(OR('3D Semana  9'!C6="3x8",'3D Semana  9'!C6="4x6"),24,IF('3D Semana  9'!C6="3x6",18,16))))</f>
        <v>16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0" t="str">
        <f>Personalizacion!$I$16</f>
        <v>Jalon al pecho</v>
      </c>
      <c r="B18" s="151">
        <f>IF('3D Semana  9'!B7="Wgt","Wgt",IF(Personalizacion!$K$32="Default",IF('3D Semana  9'!I7&gt;=25,'3D Semana  9'!B7+N18,'3D Semana  9'!B7),IF('3D Semana  9'!J7&gt;=18,'3D Semana  9'!B7+N18,'3D Semana  9'!B7)))</f>
        <v>30</v>
      </c>
      <c r="C18" s="151" t="str">
        <f>IF(Personalizacion!$K$16="Modified","4x12+","3x15+")</f>
        <v>3x15+</v>
      </c>
      <c r="D18" s="195"/>
      <c r="E18" s="195"/>
      <c r="F18" s="195"/>
      <c r="G18" s="153"/>
      <c r="H18" s="153"/>
      <c r="I18" s="153"/>
      <c r="J18" s="135"/>
      <c r="K18" s="177" t="s">
        <v>65</v>
      </c>
      <c r="L18" s="147"/>
      <c r="M18" s="4"/>
      <c r="N18" s="4">
        <f>Personalizacion!$N$32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IF(Personalizacion!$I$17="Opt Tier 3","",Personalizacion!$I$17)</f>
        <v>Curl de biceps barra Z</v>
      </c>
      <c r="B19" s="151" t="str">
        <f>IF('3D Semana  9'!B8="Wgt","Wgt",IF(Personalizacion!$K$33="Default",IF('3D Semana  9'!I8&gt;=25,'3D Semana  9'!B8+N19,'3D Semana  9'!B8),IF('3D Semana  9'!J8&gt;=18,'3D Semana  9'!B8+N19,'3D Semana  9'!B8)))</f>
        <v/>
      </c>
      <c r="C19" s="151" t="str">
        <f>IF(Personalizacion!$K$17="Modified","4x12+","3x15+")</f>
        <v>4x12+</v>
      </c>
      <c r="D19" s="195"/>
      <c r="E19" s="195"/>
      <c r="F19" s="195"/>
      <c r="G19" s="153"/>
      <c r="H19" s="153"/>
      <c r="I19" s="153"/>
      <c r="J19" s="135"/>
      <c r="K19" s="178"/>
      <c r="L19" s="157"/>
      <c r="M19" s="4"/>
      <c r="N19" s="4" t="str">
        <f>Personalizacion!$N$33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IF(Personalizacion!$I$18="Opt Tier 3","",Personalizacion!$I$18)</f>
        <v>Peso muerto rumano</v>
      </c>
      <c r="B20" s="151" t="str">
        <f>IF('3D Semana  9'!B9="Wgt","Wgt",IF(Personalizacion!$K$34="Default",IF('3D Semana  9'!I9&gt;=25,'3D Semana  9'!B9+N20,'3D Semana  9'!B9),IF('3D Semana  9'!J9&gt;=18,'3D Semana  9'!B9+N20,'3D Semana  9'!B9)))</f>
        <v/>
      </c>
      <c r="C20" s="151" t="str">
        <f>IF(Personalizacion!$K$18="Modified","4x12+","3x15+")</f>
        <v>3x15+</v>
      </c>
      <c r="D20" s="197"/>
      <c r="E20" s="197"/>
      <c r="F20" s="197"/>
      <c r="G20" s="153"/>
      <c r="H20" s="153"/>
      <c r="I20" s="153"/>
      <c r="J20" s="135"/>
      <c r="K20" s="178"/>
      <c r="L20" s="157"/>
      <c r="M20" s="4"/>
      <c r="N20" s="4" t="str">
        <f>Personalizacion!$N$34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IF(Personalizacion!$I$19="Opt Tier 3","",Personalizacion!$I$19)</f>
        <v>Extension de triceps en polea alta</v>
      </c>
      <c r="B21" s="151" t="str">
        <f>IF('3D Semana  9'!B10="Wgt","Wgt",IF(Personalizacion!$K$35="Default",IF('3D Semana  9'!I10&gt;=25,'3D Semana  9'!B10+N21,'3D Semana  9'!B10),IF('3D Semana  9'!J10&gt;=18,'3D Semana  9'!B10+N21,'3D Semana  9'!B10)))</f>
        <v/>
      </c>
      <c r="C21" s="151" t="str">
        <f>IF(Personalizacion!$K$19="Modified","4x12+","3x15+")</f>
        <v>4x12+</v>
      </c>
      <c r="D21" s="195"/>
      <c r="E21" s="195"/>
      <c r="F21" s="195"/>
      <c r="G21" s="153"/>
      <c r="H21" s="153"/>
      <c r="I21" s="153"/>
      <c r="J21" s="135"/>
      <c r="K21" s="179"/>
      <c r="L21" s="164"/>
      <c r="M21" s="4"/>
      <c r="N21" s="4" t="str">
        <f>Personalizacion!$N$35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Press militar</v>
      </c>
      <c r="F23" s="203" t="str">
        <f>IF(I25="","",SUM(B25*(MAX(G25:L26))*0.0333+B25))</f>
        <v/>
      </c>
      <c r="G23" s="166"/>
      <c r="H23" s="166"/>
      <c r="I23" s="166"/>
      <c r="J23" s="102"/>
      <c r="K23" s="166"/>
      <c r="L23" s="16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Personalizacion!$I$21</f>
        <v>Press militar</v>
      </c>
      <c r="B25" s="123" t="str">
        <f>IF('3D Semana  9'!B14="Retest","Wgt",IF(AND(Z25=0,R25=0),"Retest",IF(Z25+AA25=3,'3D Semana  9'!B14+AC25,IF(Z25+AA25=5,'3D Semana  9'!B14+N25,'3D Semana  9'!B14))))</f>
        <v>Retest</v>
      </c>
      <c r="C25" s="123" t="str">
        <f>IF(B25="Retest","5RM",IF(AND('3D Semana  9'!B14="Retest",Personalizacion!$K$21="Default"),"5x3+",IF(AND('3D Semana  9'!B14="Retest",Personalizacion!$K$21="Modified"),"3x5+",IF(SUM('3D Semana  9'!G14:L15)&gt;=X25,'3D Semana  9'!C14,IF('3D Semana  9'!C14="5x3+","6x2+",IF('3D Semana  9'!C14="6x2+","10x1+",IF('3D Semana  9'!C14="10x1+","5RM",IF('3D Semana  9'!C14="3x5+","4x3+",IF('3D Semana  9'!C14="4x3+","5x2+","5RM")))))))))</f>
        <v>5RM</v>
      </c>
      <c r="D25" s="192">
        <f t="shared" ref="D25:F25" si="9">T25</f>
        <v>0</v>
      </c>
      <c r="E25" s="192">
        <f t="shared" si="9"/>
        <v>0</v>
      </c>
      <c r="F25" s="192">
        <f t="shared" si="9"/>
        <v>0</v>
      </c>
      <c r="G25" s="135"/>
      <c r="H25" s="135"/>
      <c r="I25" s="135"/>
      <c r="J25" s="125"/>
      <c r="K25" s="135"/>
      <c r="L25" s="135"/>
      <c r="M25" s="4"/>
      <c r="N25" s="4">
        <f>Personalizacion!$N$21</f>
        <v>5</v>
      </c>
      <c r="O25" s="4" t="str">
        <f>Personalizacion!$O$21</f>
        <v/>
      </c>
      <c r="P25" s="4" t="str">
        <f>Personalizacion!$P$21</f>
        <v/>
      </c>
      <c r="Q25" s="4"/>
      <c r="R25" s="4">
        <f>IF(OR('3D Semana  9'!C14="10x1+",'3D Semana  9'!C14="5x2+"),0,1)</f>
        <v>0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IF(OR('3D Semana  9'!C14="5x3+",'3D Semana  9'!C14="3x5+"),15,IF(OR('3D Semana  9'!C14="6x2+",'3D Semana  9'!C14="4x3+"),12,10))</f>
        <v>10</v>
      </c>
      <c r="Y25" s="4">
        <f>SUMPRODUCT('3D Semana  9'!G14:L15+'3D Semana  9'!G15:L15)</f>
        <v>0</v>
      </c>
      <c r="Z25" s="127">
        <f>IF(Y25&gt;=X25,"1",0)</f>
        <v>0</v>
      </c>
      <c r="AA25" s="4">
        <f>IF(Personalizacion!$K$9="Modified",2,4)</f>
        <v>4</v>
      </c>
      <c r="AB25" s="4">
        <f>IF('3D Semana  9'!C14="5x3+",'3D Semana  9'!K14,IF('3D Semana  9'!C14="3x5+",'3D Semana  9'!I14,0))</f>
        <v>0</v>
      </c>
      <c r="AC25" s="4" t="str">
        <f>IF('3D Semana  9'!C14="5x3+",IF(AND(AB25&gt;=3,AB25&lt;=4),N25,IF(AND(AB25&gt;=5,AB25&lt;=7),O25,P25)),IF(AND(AB25&gt;=5,AB25&lt;=6),N25,IF(AND(AB25&gt;=7,AB25&lt;=8),O25,P25)))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0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0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>
        <f t="array" ref="AQ25">IF(OR($B25="Wgt",$B25="Reset",$B25="Retest",$B25=0),0,IF(Personalizacion!$K$6="Lbs",INDEX(#REF!,MATCH($B25,#REF!,0)),INDEX('Kg BarCalc'!N:N,MATCH($B25,'Kg BarCalc'!$A:$A,0))))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Personalizacion!$I$22</f>
        <v>Peso muerto</v>
      </c>
      <c r="B27" s="142" t="str">
        <f>IF(OR('3D Semana  9'!B16="Reset",'3D Semana  9'!B16="Wgt"),"Wgt",IF(SUMPRODUCT('3D Semana  9'!G16:J16)&gt;=X27,SUM('3D Semana  9'!B16+N27),IF(OR('3D Semana  9'!C16="3x6",'3D Semana  9'!C16="4x4"),"Reset",'3D Semana  9'!B16)))</f>
        <v>Wgt</v>
      </c>
      <c r="C27" s="142" t="str">
        <f>IF(AND(B27="Reset",Personalizacion!$K$22="Default"),"3x10",IF(AND(B27="Reset",Personalizacion!$K$22="Modified"),"4x8",IF(SUMPRODUCT('3D Semana  9'!G16:J16)&gt;=X27,'3D Semana  9'!C16,IF('3D Semana  9'!C16="3x10","3x8",IF('3D Semana  9'!C16="3x8","3x6",IF('3D Semana  9'!C16="3x6","Wgt",IF('3D Semana  9'!C16="4x8","4x6",IF('3D Semana  9'!C16="4x6","4x4","Wgt"))))))))</f>
        <v>Wgt</v>
      </c>
      <c r="D27" s="143">
        <f t="shared" ref="D27:F27" si="10">T27</f>
        <v>0</v>
      </c>
      <c r="E27" s="143">
        <f t="shared" si="10"/>
        <v>0</v>
      </c>
      <c r="F27" s="143">
        <f t="shared" si="10"/>
        <v>0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Personalizacion!$N$22</f>
        <v>10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IF('3D Semana  9'!C16="3x10",30,IF('3D Semana  9'!C16="4x8",32,IF(OR('3D Semana  9'!C16="3x8",'3D Semana  9'!C16="4x6"),24,IF('3D Semana  9'!C16="3x6",18,16))))</f>
        <v>16</v>
      </c>
      <c r="Y27" s="4"/>
      <c r="Z27" s="4"/>
      <c r="AA27" s="4"/>
      <c r="AB27" s="4"/>
      <c r="AC27" s="4"/>
      <c r="AD27" s="4">
        <f t="shared" ref="AD27:AD32" si="12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0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>
        <f t="array" ref="AQ27">IF(OR($B27="Wgt",$B27="Reset",$B27="Retest",$B27=0),0,IF(Personalizacion!$K$6="Lbs",INDEX(#REF!,MATCH($B27,#REF!,0)),INDEX('Kg BarCalc'!N:N,MATCH($B27,'Kg BarCalc'!$A:$A,0))))</f>
        <v>0</v>
      </c>
      <c r="AR27" s="4"/>
    </row>
    <row r="28" ht="15.75" customHeight="1">
      <c r="A28" s="141" t="str">
        <f>IF(Personalizacion!$I$23="Opt Tier 2","",Personalizacion!$I$23)</f>
        <v/>
      </c>
      <c r="B28" s="142" t="str">
        <f>IF(OR('3D Semana  9'!B17="Reset",'3D Semana  9'!B17="Wgt"),"Wgt",IF(SUMPRODUCT('3D Semana  9'!G17:J17)&gt;=X28,SUM('3D Semana  9'!B17+N28),IF(OR('3D Semana  9'!C17="3x6",'3D Semana  9'!C17="4x4"),"Reset",'3D Semana  9'!B17)))</f>
        <v>Wgt</v>
      </c>
      <c r="C28" s="142" t="str">
        <f>IF(AND(B28="Reset",Personalizacion!$K$23="Default"),"3x10",IF(AND(B28="Reset",Personalizacion!$K$23="Modified"),"4x8",IF(SUMPRODUCT('3D Semana  9'!G17:J17)&gt;=X28,'3D Semana  9'!C17,IF('3D Semana  9'!C17="3x10","3x8",IF('3D Semana  9'!C17="3x8","3x6",IF('3D Semana  9'!C17="3x6","Wgt",IF('3D Semana  9'!C17="4x8","4x6",IF('3D Semana  9'!C17="4x6","4x4","Wgt"))))))))</f>
        <v>Wgt</v>
      </c>
      <c r="D28" s="143">
        <f t="shared" ref="D28:F28" si="11">T28</f>
        <v>0</v>
      </c>
      <c r="E28" s="143">
        <f t="shared" si="11"/>
        <v>0</v>
      </c>
      <c r="F28" s="143">
        <f t="shared" si="11"/>
        <v>0</v>
      </c>
      <c r="G28" s="144"/>
      <c r="H28" s="144"/>
      <c r="I28" s="144"/>
      <c r="J28" s="135"/>
      <c r="K28" s="179"/>
      <c r="L28" s="164"/>
      <c r="M28" s="4"/>
      <c r="N28" s="4" t="str">
        <f>Personalizacion!$N$23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 9'!C17="3x10",30,IF('3D Semana  9'!C17="4x8",32,IF(OR('3D Semana  9'!C17="3x8",'3D Semana  9'!C17="4x6"),24,IF('3D Semana  9'!C17="3x6",18,16))))</f>
        <v>16</v>
      </c>
      <c r="Y28" s="4"/>
      <c r="Z28" s="4"/>
      <c r="AA28" s="4"/>
      <c r="AB28" s="4"/>
      <c r="AC28" s="4"/>
      <c r="AD28" s="4">
        <f t="shared" si="12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1" t="str">
        <f>Personalizacion!$I$24</f>
        <v>Remo con mancuernas</v>
      </c>
      <c r="B29" s="151">
        <f>IF('3D Semana  9'!B18="Wgt","Wgt",IF(Personalizacion!$K$40="Default",IF('3D Semana  9'!I18&gt;=25,'3D Semana  9'!B18+N29,'3D Semana  9'!B18),IF('3D Semana  9'!J18&gt;=18,'3D Semana  9'!B18+N29,'3D Semana  9'!B18)))</f>
        <v>20</v>
      </c>
      <c r="C29" s="151" t="str">
        <f>IF(Personalizacion!$K$24="Modified","4x12+","3x15+")</f>
        <v>3x15+</v>
      </c>
      <c r="D29" s="195"/>
      <c r="E29" s="195"/>
      <c r="F29" s="195"/>
      <c r="G29" s="153"/>
      <c r="H29" s="153"/>
      <c r="I29" s="153"/>
      <c r="J29" s="135"/>
      <c r="K29" s="177" t="s">
        <v>65</v>
      </c>
      <c r="L29" s="147"/>
      <c r="M29" s="4"/>
      <c r="N29" s="4">
        <f>Personalizacion!$N$24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2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IF(Personalizacion!$I$25="Opt Tier 3","",Personalizacion!$I$25)</f>
        <v>Curl martillo</v>
      </c>
      <c r="B30" s="151" t="str">
        <f>IF('3D Semana  9'!B19="Wgt","Wgt",IF(Personalizacion!$K$41="Default",IF('3D Semana  9'!I19&gt;=25,'3D Semana  9'!B19+N30,'3D Semana  9'!B19),IF('3D Semana  9'!J19&gt;=18,'3D Semana  9'!B19+N30,'3D Semana  9'!B19)))</f>
        <v/>
      </c>
      <c r="C30" s="151" t="str">
        <f>IF(Personalizacion!$K$25="Modified","4x12+","3x15+")</f>
        <v>4x12+</v>
      </c>
      <c r="D30" s="195"/>
      <c r="E30" s="195"/>
      <c r="F30" s="195"/>
      <c r="G30" s="153"/>
      <c r="H30" s="153"/>
      <c r="I30" s="153"/>
      <c r="J30" s="135"/>
      <c r="K30" s="178"/>
      <c r="L30" s="157"/>
      <c r="M30" s="4"/>
      <c r="N30" s="4" t="str">
        <f>Personalizacion!$N$25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2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IF(Personalizacion!$I$26="Opt Tier 3","",Personalizacion!$I$26)</f>
        <v>Face pulls</v>
      </c>
      <c r="B31" s="151" t="str">
        <f>IF('3D Semana  9'!B20="Wgt","Wgt",IF(Personalizacion!$K$42="Default",IF('3D Semana  9'!I20&gt;=25,'3D Semana  9'!B20+N31,'3D Semana  9'!B20),IF('3D Semana  9'!J20&gt;=18,'3D Semana  9'!B20+N31,'3D Semana  9'!B20)))</f>
        <v/>
      </c>
      <c r="C31" s="151" t="str">
        <f>IF(Personalizacion!$K$26="Modified","4x12+","3x15+")</f>
        <v>3x15+</v>
      </c>
      <c r="D31" s="197"/>
      <c r="E31" s="197"/>
      <c r="F31" s="197"/>
      <c r="G31" s="153"/>
      <c r="H31" s="153"/>
      <c r="I31" s="153"/>
      <c r="J31" s="135"/>
      <c r="K31" s="178"/>
      <c r="L31" s="157"/>
      <c r="M31" s="4"/>
      <c r="N31" s="4" t="str">
        <f>Personalizacion!$N$26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2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IF(Personalizacion!$I$27="Opt Tier 3","",Personalizacion!$I$27)</f>
        <v/>
      </c>
      <c r="B32" s="151" t="str">
        <f>IF('3D Semana  9'!B21="Wgt","Wgt",IF(Personalizacion!$K$43="Default",IF('3D Semana  9'!I21&gt;=25,'3D Semana  9'!B21+N32,'3D Semana  9'!B21),IF('3D Semana  9'!J21&gt;=18,'3D Semana  9'!B21+N32,'3D Semana  9'!B21)))</f>
        <v/>
      </c>
      <c r="C32" s="151" t="str">
        <f>IF(Personalizacion!$K$27="Modified","4x12+","3x15+")</f>
        <v>4x12+</v>
      </c>
      <c r="D32" s="195"/>
      <c r="E32" s="195"/>
      <c r="F32" s="195"/>
      <c r="G32" s="153"/>
      <c r="H32" s="153"/>
      <c r="I32" s="153"/>
      <c r="J32" s="135"/>
      <c r="K32" s="179"/>
      <c r="L32" s="164"/>
      <c r="M32" s="4"/>
      <c r="N32" s="4" t="str">
        <f>Personalizacion!$N$27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2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4"/>
      <c r="B33" s="4"/>
      <c r="C33" s="4"/>
      <c r="D33" s="167"/>
      <c r="E33" s="167"/>
      <c r="F33" s="16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E1:AQ1"/>
    <mergeCell ref="D2:F2"/>
    <mergeCell ref="K5:L6"/>
    <mergeCell ref="K7:L10"/>
    <mergeCell ref="C11:D11"/>
    <mergeCell ref="E11:F11"/>
    <mergeCell ref="G11:H11"/>
    <mergeCell ref="AE12:AQ12"/>
    <mergeCell ref="K27:L28"/>
    <mergeCell ref="K29:L32"/>
    <mergeCell ref="I11:J11"/>
    <mergeCell ref="K11:L11"/>
    <mergeCell ref="D13:F13"/>
    <mergeCell ref="K16:L17"/>
    <mergeCell ref="K18:L21"/>
    <mergeCell ref="AE23:AQ23"/>
    <mergeCell ref="D24:F24"/>
  </mergeCells>
  <conditionalFormatting sqref="G14:I14">
    <cfRule type="expression" dxfId="0" priority="1">
      <formula>$C14="5x3+"</formula>
    </cfRule>
  </conditionalFormatting>
  <conditionalFormatting sqref="G14:I14">
    <cfRule type="expression" dxfId="0" priority="2">
      <formula>$C14="5x2+"</formula>
    </cfRule>
  </conditionalFormatting>
  <conditionalFormatting sqref="G14:I14">
    <cfRule type="expression" dxfId="0" priority="3">
      <formula>$C14="10x1+"</formula>
    </cfRule>
  </conditionalFormatting>
  <conditionalFormatting sqref="L14 G14:I14">
    <cfRule type="expression" dxfId="0" priority="4">
      <formula>$C14="6x2+"</formula>
    </cfRule>
  </conditionalFormatting>
  <conditionalFormatting sqref="B25">
    <cfRule type="expression" dxfId="0" priority="5">
      <formula>$C25="5x3+"</formula>
    </cfRule>
  </conditionalFormatting>
  <conditionalFormatting sqref="A3">
    <cfRule type="expression" dxfId="0" priority="6">
      <formula>$C3="5x3+"</formula>
    </cfRule>
  </conditionalFormatting>
  <conditionalFormatting sqref="A3">
    <cfRule type="expression" dxfId="0" priority="7">
      <formula>$C3="5x2+"</formula>
    </cfRule>
  </conditionalFormatting>
  <conditionalFormatting sqref="A3">
    <cfRule type="expression" dxfId="0" priority="8">
      <formula>$C3="10x1+"</formula>
    </cfRule>
  </conditionalFormatting>
  <conditionalFormatting sqref="A3">
    <cfRule type="expression" dxfId="0" priority="9">
      <formula>$C3="6x2+"</formula>
    </cfRule>
  </conditionalFormatting>
  <conditionalFormatting sqref="A3">
    <cfRule type="expression" dxfId="0" priority="10">
      <formula>$C3="5RM"</formula>
    </cfRule>
  </conditionalFormatting>
  <conditionalFormatting sqref="A3">
    <cfRule type="expression" dxfId="0" priority="11">
      <formula>$C3="3x5+"</formula>
    </cfRule>
  </conditionalFormatting>
  <conditionalFormatting sqref="A3">
    <cfRule type="expression" dxfId="0" priority="12">
      <formula>$C3="4x3+"</formula>
    </cfRule>
  </conditionalFormatting>
  <conditionalFormatting sqref="A14">
    <cfRule type="expression" dxfId="0" priority="13">
      <formula>$C14="5x3+"</formula>
    </cfRule>
  </conditionalFormatting>
  <conditionalFormatting sqref="A14">
    <cfRule type="expression" dxfId="0" priority="14">
      <formula>$C14="5x2+"</formula>
    </cfRule>
  </conditionalFormatting>
  <conditionalFormatting sqref="A14">
    <cfRule type="expression" dxfId="0" priority="15">
      <formula>$C14="10x1+"</formula>
    </cfRule>
  </conditionalFormatting>
  <conditionalFormatting sqref="A14">
    <cfRule type="expression" dxfId="0" priority="16">
      <formula>$C14="6x2+"</formula>
    </cfRule>
  </conditionalFormatting>
  <conditionalFormatting sqref="A14">
    <cfRule type="expression" dxfId="0" priority="17">
      <formula>$C14="5RM"</formula>
    </cfRule>
  </conditionalFormatting>
  <conditionalFormatting sqref="A14">
    <cfRule type="expression" dxfId="0" priority="18">
      <formula>$C14="3x5+"</formula>
    </cfRule>
  </conditionalFormatting>
  <conditionalFormatting sqref="A14">
    <cfRule type="expression" dxfId="0" priority="19">
      <formula>$C14="4x3+"</formula>
    </cfRule>
  </conditionalFormatting>
  <conditionalFormatting sqref="A25">
    <cfRule type="expression" dxfId="0" priority="20">
      <formula>$C25="5x3+"</formula>
    </cfRule>
  </conditionalFormatting>
  <conditionalFormatting sqref="A25">
    <cfRule type="expression" dxfId="0" priority="21">
      <formula>$C25="5x2+"</formula>
    </cfRule>
  </conditionalFormatting>
  <conditionalFormatting sqref="A25">
    <cfRule type="expression" dxfId="0" priority="22">
      <formula>$C25="10x1+"</formula>
    </cfRule>
  </conditionalFormatting>
  <conditionalFormatting sqref="A25">
    <cfRule type="expression" dxfId="0" priority="23">
      <formula>$C25="6x2+"</formula>
    </cfRule>
  </conditionalFormatting>
  <conditionalFormatting sqref="A25">
    <cfRule type="expression" dxfId="0" priority="24">
      <formula>$C25="5RM"</formula>
    </cfRule>
  </conditionalFormatting>
  <conditionalFormatting sqref="A25">
    <cfRule type="expression" dxfId="0" priority="25">
      <formula>$C25="3x5+"</formula>
    </cfRule>
  </conditionalFormatting>
  <conditionalFormatting sqref="A25">
    <cfRule type="expression" dxfId="0" priority="26">
      <formula>$C25="4x3+"</formula>
    </cfRule>
  </conditionalFormatting>
  <conditionalFormatting sqref="D3:I3">
    <cfRule type="expression" dxfId="0" priority="27">
      <formula>$C3="3x5+"</formula>
    </cfRule>
  </conditionalFormatting>
  <conditionalFormatting sqref="D3:J3">
    <cfRule type="expression" dxfId="0" priority="28">
      <formula>$C3="4x3+"</formula>
    </cfRule>
  </conditionalFormatting>
  <conditionalFormatting sqref="K3">
    <cfRule type="expression" dxfId="0" priority="29">
      <formula>$C3="5x3+"</formula>
    </cfRule>
  </conditionalFormatting>
  <conditionalFormatting sqref="K3">
    <cfRule type="expression" dxfId="0" priority="30">
      <formula>$C3="5x2+"</formula>
    </cfRule>
  </conditionalFormatting>
  <conditionalFormatting sqref="K3">
    <cfRule type="expression" dxfId="0" priority="31">
      <formula>$C3="10x1+"</formula>
    </cfRule>
  </conditionalFormatting>
  <conditionalFormatting sqref="K3">
    <cfRule type="expression" dxfId="0" priority="32">
      <formula>$C3="6x2+"</formula>
    </cfRule>
  </conditionalFormatting>
  <conditionalFormatting sqref="D3:J3">
    <cfRule type="expression" dxfId="0" priority="33">
      <formula>$C3="5x3+"</formula>
    </cfRule>
  </conditionalFormatting>
  <conditionalFormatting sqref="D3:J3">
    <cfRule type="expression" dxfId="0" priority="34">
      <formula>$C3="5x2+"</formula>
    </cfRule>
  </conditionalFormatting>
  <conditionalFormatting sqref="D3:J3">
    <cfRule type="expression" dxfId="0" priority="35">
      <formula>$C3="10x1+"</formula>
    </cfRule>
  </conditionalFormatting>
  <conditionalFormatting sqref="D3:J3 L3">
    <cfRule type="expression" dxfId="0" priority="36">
      <formula>$C3="6x2+"</formula>
    </cfRule>
  </conditionalFormatting>
  <conditionalFormatting sqref="D3:F3">
    <cfRule type="expression" dxfId="0" priority="37">
      <formula>$C3="5RM"</formula>
    </cfRule>
  </conditionalFormatting>
  <conditionalFormatting sqref="G4:K4">
    <cfRule type="expression" dxfId="0" priority="38">
      <formula>$C3="10x1+"</formula>
    </cfRule>
  </conditionalFormatting>
  <conditionalFormatting sqref="B14:C14">
    <cfRule type="expression" dxfId="0" priority="39">
      <formula>$C14="5x3+"</formula>
    </cfRule>
  </conditionalFormatting>
  <conditionalFormatting sqref="B14:C14">
    <cfRule type="expression" dxfId="0" priority="40">
      <formula>$C14="5x2+"</formula>
    </cfRule>
  </conditionalFormatting>
  <conditionalFormatting sqref="B14:C14">
    <cfRule type="expression" dxfId="0" priority="41">
      <formula>$C14="10x1+"</formula>
    </cfRule>
  </conditionalFormatting>
  <conditionalFormatting sqref="B14:C14">
    <cfRule type="expression" dxfId="0" priority="42">
      <formula>$C14="6x2+"</formula>
    </cfRule>
  </conditionalFormatting>
  <conditionalFormatting sqref="B14:C14">
    <cfRule type="expression" dxfId="0" priority="43">
      <formula>$C14="5RM"</formula>
    </cfRule>
  </conditionalFormatting>
  <conditionalFormatting sqref="B14:C14">
    <cfRule type="expression" dxfId="0" priority="44">
      <formula>$C14="3x5+"</formula>
    </cfRule>
  </conditionalFormatting>
  <conditionalFormatting sqref="B14:C14">
    <cfRule type="expression" dxfId="0" priority="45">
      <formula>$C14="4x3+"</formula>
    </cfRule>
  </conditionalFormatting>
  <conditionalFormatting sqref="G15:I15 K15">
    <cfRule type="expression" dxfId="0" priority="46">
      <formula>$C14="10x1+"</formula>
    </cfRule>
  </conditionalFormatting>
  <conditionalFormatting sqref="G14:I14">
    <cfRule type="expression" dxfId="0" priority="47">
      <formula>$C14="3x5+"</formula>
    </cfRule>
  </conditionalFormatting>
  <conditionalFormatting sqref="G14:I14">
    <cfRule type="expression" dxfId="0" priority="48">
      <formula>$C14="4x3+"</formula>
    </cfRule>
  </conditionalFormatting>
  <conditionalFormatting sqref="K14">
    <cfRule type="expression" dxfId="0" priority="49">
      <formula>$C14="5x3+"</formula>
    </cfRule>
  </conditionalFormatting>
  <conditionalFormatting sqref="K14">
    <cfRule type="expression" dxfId="0" priority="50">
      <formula>$C14="5x2+"</formula>
    </cfRule>
  </conditionalFormatting>
  <conditionalFormatting sqref="K14">
    <cfRule type="expression" dxfId="0" priority="51">
      <formula>$C14="10x1+"</formula>
    </cfRule>
  </conditionalFormatting>
  <conditionalFormatting sqref="K14">
    <cfRule type="expression" dxfId="0" priority="52">
      <formula>$C14="6x2+"</formula>
    </cfRule>
  </conditionalFormatting>
  <conditionalFormatting sqref="D14:F15">
    <cfRule type="expression" dxfId="0" priority="53">
      <formula>$C14="5x3+"</formula>
    </cfRule>
  </conditionalFormatting>
  <conditionalFormatting sqref="D14:F15">
    <cfRule type="expression" dxfId="0" priority="54">
      <formula>$C14="5x2+"</formula>
    </cfRule>
  </conditionalFormatting>
  <conditionalFormatting sqref="D14:F15">
    <cfRule type="expression" dxfId="0" priority="55">
      <formula>$C14="10x1+"</formula>
    </cfRule>
  </conditionalFormatting>
  <conditionalFormatting sqref="D14:F15">
    <cfRule type="expression" dxfId="0" priority="56">
      <formula>$C14="6x2+"</formula>
    </cfRule>
  </conditionalFormatting>
  <conditionalFormatting sqref="D14:F15">
    <cfRule type="expression" dxfId="0" priority="57">
      <formula>$C14="5RM"</formula>
    </cfRule>
  </conditionalFormatting>
  <conditionalFormatting sqref="D14:F15">
    <cfRule type="expression" dxfId="0" priority="58">
      <formula>$C14="3x5+"</formula>
    </cfRule>
  </conditionalFormatting>
  <conditionalFormatting sqref="D14:F15">
    <cfRule type="expression" dxfId="0" priority="59">
      <formula>$C14="4x3+"</formula>
    </cfRule>
  </conditionalFormatting>
  <conditionalFormatting sqref="C25">
    <cfRule type="expression" dxfId="0" priority="60">
      <formula>$C25="5x3+"</formula>
    </cfRule>
  </conditionalFormatting>
  <conditionalFormatting sqref="C25">
    <cfRule type="expression" dxfId="0" priority="61">
      <formula>$C25="5x2+"</formula>
    </cfRule>
  </conditionalFormatting>
  <conditionalFormatting sqref="C25">
    <cfRule type="expression" dxfId="0" priority="62">
      <formula>$C25="10x1+"</formula>
    </cfRule>
  </conditionalFormatting>
  <conditionalFormatting sqref="C25">
    <cfRule type="expression" dxfId="0" priority="63">
      <formula>$C25="6x2+"</formula>
    </cfRule>
  </conditionalFormatting>
  <conditionalFormatting sqref="C25">
    <cfRule type="expression" dxfId="0" priority="64">
      <formula>$C25="5RM"</formula>
    </cfRule>
  </conditionalFormatting>
  <conditionalFormatting sqref="C25">
    <cfRule type="expression" dxfId="0" priority="65">
      <formula>$C25="3x5+"</formula>
    </cfRule>
  </conditionalFormatting>
  <conditionalFormatting sqref="C25">
    <cfRule type="expression" dxfId="0" priority="66">
      <formula>$C25="4x3+"</formula>
    </cfRule>
  </conditionalFormatting>
  <conditionalFormatting sqref="B25">
    <cfRule type="expression" dxfId="0" priority="67">
      <formula>$C25="5x2+"</formula>
    </cfRule>
  </conditionalFormatting>
  <conditionalFormatting sqref="B25">
    <cfRule type="expression" dxfId="0" priority="68">
      <formula>$C25="10x1+"</formula>
    </cfRule>
  </conditionalFormatting>
  <conditionalFormatting sqref="B25">
    <cfRule type="expression" dxfId="0" priority="69">
      <formula>$C25="6x2+"</formula>
    </cfRule>
  </conditionalFormatting>
  <conditionalFormatting sqref="D25:F26">
    <cfRule type="expression" dxfId="0" priority="70">
      <formula>$C25="5x3+"</formula>
    </cfRule>
  </conditionalFormatting>
  <conditionalFormatting sqref="D25:F26">
    <cfRule type="expression" dxfId="0" priority="71">
      <formula>$C25="5x2+"</formula>
    </cfRule>
  </conditionalFormatting>
  <conditionalFormatting sqref="D25:F26">
    <cfRule type="expression" dxfId="0" priority="72">
      <formula>$C25="10x1+"</formula>
    </cfRule>
  </conditionalFormatting>
  <conditionalFormatting sqref="D25:F26">
    <cfRule type="expression" dxfId="0" priority="73">
      <formula>$C25="6x2+"</formula>
    </cfRule>
  </conditionalFormatting>
  <conditionalFormatting sqref="D25:F26">
    <cfRule type="expression" dxfId="0" priority="74">
      <formula>$C25="5RM"</formula>
    </cfRule>
  </conditionalFormatting>
  <conditionalFormatting sqref="D25:F26">
    <cfRule type="expression" dxfId="0" priority="75">
      <formula>$C25="3x5+"</formula>
    </cfRule>
  </conditionalFormatting>
  <conditionalFormatting sqref="D25:F26">
    <cfRule type="expression" dxfId="0" priority="76">
      <formula>$C25="4x3+"</formula>
    </cfRule>
  </conditionalFormatting>
  <conditionalFormatting sqref="B25">
    <cfRule type="expression" dxfId="0" priority="77">
      <formula>$C25="5RM"</formula>
    </cfRule>
  </conditionalFormatting>
  <conditionalFormatting sqref="B25">
    <cfRule type="expression" dxfId="0" priority="78">
      <formula>$C25="3x5+"</formula>
    </cfRule>
  </conditionalFormatting>
  <conditionalFormatting sqref="B25">
    <cfRule type="expression" dxfId="0" priority="79">
      <formula>$C25="4x3+"</formula>
    </cfRule>
  </conditionalFormatting>
  <conditionalFormatting sqref="K25">
    <cfRule type="expression" dxfId="0" priority="80">
      <formula>$C25="5x3+"</formula>
    </cfRule>
  </conditionalFormatting>
  <conditionalFormatting sqref="K25">
    <cfRule type="expression" dxfId="0" priority="81">
      <formula>$C25="5x2+"</formula>
    </cfRule>
  </conditionalFormatting>
  <conditionalFormatting sqref="K25">
    <cfRule type="expression" dxfId="0" priority="82">
      <formula>$C25="10x1+"</formula>
    </cfRule>
  </conditionalFormatting>
  <conditionalFormatting sqref="K25">
    <cfRule type="expression" dxfId="0" priority="83">
      <formula>$C25="6x2+"</formula>
    </cfRule>
  </conditionalFormatting>
  <conditionalFormatting sqref="G25:I25">
    <cfRule type="expression" dxfId="0" priority="84">
      <formula>$C25="5x3+"</formula>
    </cfRule>
  </conditionalFormatting>
  <conditionalFormatting sqref="G25:I25">
    <cfRule type="expression" dxfId="0" priority="85">
      <formula>$C25="5x2+"</formula>
    </cfRule>
  </conditionalFormatting>
  <conditionalFormatting sqref="G25:I25">
    <cfRule type="expression" dxfId="0" priority="86">
      <formula>$C25="10x1+"</formula>
    </cfRule>
  </conditionalFormatting>
  <conditionalFormatting sqref="G25:I25 L25">
    <cfRule type="expression" dxfId="0" priority="87">
      <formula>$C25="6x2+"</formula>
    </cfRule>
  </conditionalFormatting>
  <conditionalFormatting sqref="G26:I26 K26">
    <cfRule type="expression" dxfId="0" priority="88">
      <formula>$C25="10x1+"</formula>
    </cfRule>
  </conditionalFormatting>
  <conditionalFormatting sqref="G25:I25">
    <cfRule type="expression" dxfId="0" priority="89">
      <formula>$C25="3x5+"</formula>
    </cfRule>
  </conditionalFormatting>
  <conditionalFormatting sqref="G25:I25">
    <cfRule type="expression" dxfId="0" priority="90">
      <formula>$C25="4x3+"</formula>
    </cfRule>
  </conditionalFormatting>
  <conditionalFormatting sqref="B3:C3">
    <cfRule type="expression" dxfId="0" priority="91">
      <formula>$C3="5x3+"</formula>
    </cfRule>
  </conditionalFormatting>
  <conditionalFormatting sqref="B3:C3">
    <cfRule type="expression" dxfId="0" priority="92">
      <formula>$C3="5x2+"</formula>
    </cfRule>
  </conditionalFormatting>
  <conditionalFormatting sqref="B3:C3">
    <cfRule type="expression" dxfId="0" priority="93">
      <formula>$C3="10x1+"</formula>
    </cfRule>
  </conditionalFormatting>
  <conditionalFormatting sqref="B3:C3">
    <cfRule type="expression" dxfId="0" priority="94">
      <formula>$C3="6x2+"</formula>
    </cfRule>
  </conditionalFormatting>
  <conditionalFormatting sqref="B3:C3">
    <cfRule type="expression" dxfId="0" priority="95">
      <formula>$C3="5RM"</formula>
    </cfRule>
  </conditionalFormatting>
  <conditionalFormatting sqref="B3:C3">
    <cfRule type="expression" dxfId="0" priority="96">
      <formula>$C3="3x5+"</formula>
    </cfRule>
  </conditionalFormatting>
  <conditionalFormatting sqref="B3:C3">
    <cfRule type="expression" dxfId="0" priority="97">
      <formula>$C3="4x3+"</formula>
    </cfRule>
  </conditionalFormatting>
  <conditionalFormatting sqref="J14">
    <cfRule type="expression" dxfId="0" priority="98">
      <formula>$C14="5x3+"</formula>
    </cfRule>
  </conditionalFormatting>
  <conditionalFormatting sqref="J14">
    <cfRule type="expression" dxfId="0" priority="99">
      <formula>$C14="5x2+"</formula>
    </cfRule>
  </conditionalFormatting>
  <conditionalFormatting sqref="J14">
    <cfRule type="expression" dxfId="0" priority="100">
      <formula>$C14="10x1+"</formula>
    </cfRule>
  </conditionalFormatting>
  <conditionalFormatting sqref="J14">
    <cfRule type="expression" dxfId="0" priority="101">
      <formula>$C14="6x2+"</formula>
    </cfRule>
  </conditionalFormatting>
  <conditionalFormatting sqref="J15">
    <cfRule type="expression" dxfId="0" priority="102">
      <formula>$C14="10x1+"</formula>
    </cfRule>
  </conditionalFormatting>
  <conditionalFormatting sqref="J14">
    <cfRule type="expression" dxfId="0" priority="103">
      <formula>$C14="4x3+"</formula>
    </cfRule>
  </conditionalFormatting>
  <conditionalFormatting sqref="J25">
    <cfRule type="expression" dxfId="0" priority="104">
      <formula>$C25="5x3+"</formula>
    </cfRule>
  </conditionalFormatting>
  <conditionalFormatting sqref="J25">
    <cfRule type="expression" dxfId="0" priority="105">
      <formula>$C25="5x2+"</formula>
    </cfRule>
  </conditionalFormatting>
  <conditionalFormatting sqref="J25">
    <cfRule type="expression" dxfId="0" priority="106">
      <formula>$C25="10x1+"</formula>
    </cfRule>
  </conditionalFormatting>
  <conditionalFormatting sqref="J25">
    <cfRule type="expression" dxfId="0" priority="107">
      <formula>$C25="6x2+"</formula>
    </cfRule>
  </conditionalFormatting>
  <conditionalFormatting sqref="J26">
    <cfRule type="expression" dxfId="0" priority="108">
      <formula>$C25="10x1+"</formula>
    </cfRule>
  </conditionalFormatting>
  <conditionalFormatting sqref="J25">
    <cfRule type="expression" dxfId="0" priority="109">
      <formula>$C25="4x3+"</formula>
    </cfRule>
  </conditionalFormatting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9'!B3="Retest","Wgt",IF(AND(Z3=0,R3=0),"Retest",IF(Z3+AA3=3,'4D Semana 9'!B3+AC3,IF(Z3+AA3=5,'4D Semana 9'!B3+N3,'4D Semana 9'!B3))))</f>
        <v>Wgt</v>
      </c>
      <c r="C3" s="123" t="str">
        <f>IF(B3="Retest","5RM",IF(AND('4D Semana 9'!B3="Retest",Personalizacion!$K13="Default"),"5x3+",IF(AND('4D Semana 9'!B3="Retest",Personalizacion!$K13="Modified"),"3x5+",IF(SUM('4D Semana 9'!G3:L4)&gt;=X3,'4D Semana 9'!C3,IF('4D Semana 9'!C3="5x3+","6x2+",IF('4D Semana 9'!C3="6x2+","10x1+",IF('4D Semana 9'!C3="10x1+","5RM",IF('4D Semana 9'!C3="3x5+","4x3+",IF('4D Semana 9'!C3="4x3+","5x2+","5RM")))))))))</f>
        <v>6x2+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9'!C3="10x1+",'4D Semana 9'!C3="5x2+"),0,1)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9'!C3="5x3+",'4D Semana 9'!C3="3x5+"),15,IF(OR('4D Semana 9'!C3="6x2+",'4D Semana 9'!C3="4x3+"),12,10))</f>
        <v>15</v>
      </c>
      <c r="Y3" s="4">
        <f>SUMPRODUCT('4D Semana 9'!G3:L3+'4D Semana 9'!G4:L4)</f>
        <v>0</v>
      </c>
      <c r="Z3" s="127">
        <f>IF(Y3&gt;=X3,"1",0)</f>
        <v>0</v>
      </c>
      <c r="AA3" s="4">
        <f>IF(Personalizacion!$K$9="Modified",2,4)</f>
        <v>4</v>
      </c>
      <c r="AB3" s="4" t="str">
        <f>IF('4D Semana 9'!C3="5x3+",'4D Semana 9'!K3,IF('4D Semana 9'!C3="3x5+",'4D Semana 9'!I3,0))</f>
        <v/>
      </c>
      <c r="AC3" s="4" t="str">
        <f>IF('4D Semana 9'!C3="5x3+",IF(AND(AB3&gt;=3,AB3&lt;=4),N3,IF(AND(AB3&gt;=5,AB3&lt;=7),O3,P3)),IF(AND(AB3&gt;=5,AB3&lt;=6),N3,IF(AND(AB3&gt;=7,AB3&lt;=8),O3,P3)))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9'!B5="Reset",'4D Semana 9'!B5="Wgt"),"Wgt",IF(SUMPRODUCT('4D Semana 9'!G5:J5)&gt;=X5,SUM('4D Semana 9'!B5+N5),IF(OR('4D Semana 9'!C5="3x6",'4D Semana 9'!C5="4x4"),"Reset",'4D Semana 9'!B5)))</f>
        <v>Wgt</v>
      </c>
      <c r="C5" s="142" t="str">
        <f>IF(AND('4D Semana 9'!B5="Reset",Personalizacion!$K$14="Default"),"3x10",IF(AND('4D Semana 9'!B5="Reset",Personalizacion!$K$14="Modified"),"4x8",IF(SUMPRODUCT('4D Semana 9'!G5:J5)&gt;=X5,'4D Semana 9'!C5,IF('4D Semana 9'!C5="3x10","3x8",IF('4D Semana 9'!C5="3x8","3x6",IF('4D Semana 9'!C5="3x6","Wgt",IF('4D Semana 9'!C5="4x8","4x6",IF('4D Semana 9'!C5="4x6","4x4","Wgt"))))))))</f>
        <v>Wgt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9'!C5="3x10",30,IF('4D Semana 9'!C5="4x8",32,IF(OR('4D Semana 9'!C5="3x8",'4D Semana 9'!C5="4x6"),24,IF('4D Semana 9'!C5="3x6",18,16))))</f>
        <v>16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9'!B6="Reset",'4D Semana 9'!B6="Wgt"),"Wgt",IF(SUMPRODUCT('4D Semana 9'!G6:J6)&gt;=X6,SUM('4D Semana 9'!B6+N6),IF(OR('4D Semana 9'!C6="3x6",'4D Semana 9'!C6="4x4"),"Reset",'4D Semana 9'!B6)))</f>
        <v>Wgt</v>
      </c>
      <c r="C6" s="142" t="str">
        <f>IF(AND('4D Semana 9'!B6="Reset",Personalizacion!$K$14="Default"),"3x10",IF(AND('4D Semana 9'!B6="Reset",Personalizacion!$K$14="Modified"),"4x8",IF(SUMPRODUCT('4D Semana 9'!G6:J6)&gt;=X6,'4D Semana 9'!C6,IF('4D Semana 9'!C6="3x10","3x8",IF('4D Semana 9'!C6="3x8","3x6",IF('4D Semana 9'!C6="3x6","Wgt",IF('4D Semana 9'!C6="4x8","4x6",IF('4D Semana 9'!C6="4x6","4x4","Wgt"))))))))</f>
        <v>Wgt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9'!C6="3x10",30,IF('4D Semana 9'!C6="4x8",32,IF(OR('4D Semana 9'!C6="3x8",'4D Semana 9'!C6="4x6"),24,IF('4D Semana 9'!C6="3x6",18,16))))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9'!B7="Wgt","Wgt",IF(Personalizacion!$K$16="Default",IF('4D Semana 9'!I7&gt;=25,'4D Semana 9'!B7+N7,'4D Semana 9'!B7),IF('4D Semana 9'!J7&gt;=18,'4D Semana 9'!B7+N7,'4D Semana 9'!B7)))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9'!B8="Wgt","Wgt",IF(Personalizacion!$K$16="Default",IF('4D Semana 9'!I8&gt;=25,'4D Semana 9'!B8+N8,'4D Semana 9'!B8),IF('4D Semana 9'!J8&gt;=18,'4D Semana 9'!B8+N8,'4D Semana 9'!B8)))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9'!B9="Wgt","Wgt",IF(Personalizacion!$K$16="Default",IF('4D Semana 9'!I9&gt;=25,'4D Semana 9'!B9+N9,'4D Semana 9'!B9),IF('4D Semana 9'!J9&gt;=18,'4D Semana 9'!B9+N9,'4D Semana 9'!B9)))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9'!B10="Wgt","Wgt",IF(Personalizacion!$K$16="Default",IF('4D Semana 9'!I10&gt;=25,'4D Semana 9'!B10+N10,'4D Semana 9'!B10),IF('4D Semana 9'!J10&gt;=18,'4D Semana 9'!B10+N10,'4D Semana 9'!B10)))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9'!B14="Retest","Wgt",IF(AND(Z14=0,R14=0),"Retest",IF(Z14+AA14=3,'4D Semana 9'!B14+AC14,IF(Z14+AA14=5,'4D Semana 9'!B14+N14,'4D Semana 9'!B14))))</f>
        <v>Wgt</v>
      </c>
      <c r="C14" s="123" t="str">
        <f>IF(B14="Retest","5RM",IF(AND('4D Semana 9'!B14="Retest",Personalizacion!$K24="Default"),"5x3+",IF(AND('4D Semana 9'!B14="Retest",Personalizacion!$K24="Modified"),"3x5+",IF(SUM('4D Semana 9'!G14:L15)&gt;=X14,'4D Semana 9'!C14,IF('4D Semana 9'!C14="5x3+","6x2+",IF('4D Semana 9'!C14="6x2+","10x1+",IF('4D Semana 9'!C14="10x1+","5RM",IF('4D Semana 9'!C14="3x5+","4x3+",IF('4D Semana 9'!C14="4x3+","5x2+","5RM")))))))))</f>
        <v>6x2+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9'!C14="10x1+",'4D Semana 9'!C14="5x2+"),0,1)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9'!C14="5x3+",'4D Semana 9'!C14="3x5+"),15,IF(OR('4D Semana 9'!C14="6x2+",'4D Semana 9'!C14="4x3+"),12,10))</f>
        <v>15</v>
      </c>
      <c r="Y14" s="4">
        <f>SUMPRODUCT('4D Semana 9'!G14:L14+'4D Semana 9'!G15:L15)</f>
        <v>0</v>
      </c>
      <c r="Z14" s="127">
        <f>IF(Y14&gt;=X14,"1",0)</f>
        <v>0</v>
      </c>
      <c r="AA14" s="4">
        <f>IF(Personalizacion!$K$9="Modified",2,4)</f>
        <v>4</v>
      </c>
      <c r="AB14" s="4" t="str">
        <f>IF('4D Semana 9'!C14="5x3+",'4D Semana 9'!K14,IF('4D Semana 9'!C14="3x5+",'4D Semana 9'!I14,0))</f>
        <v/>
      </c>
      <c r="AC14" s="4" t="str">
        <f>IF('4D Semana 9'!C14="5x3+",IF(AND(AB14&gt;=3,AB14&lt;=4),N14,IF(AND(AB14&gt;=5,AB14&lt;=7),O14,P14)),IF(AND(AB14&gt;=5,AB14&lt;=6),N14,IF(AND(AB14&gt;=7,AB14&lt;=8),O14,P14)))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9'!B16="Reset",'4D Semana 9'!B16="Wgt"),"Wgt",IF(SUMPRODUCT('4D Semana 9'!G16:J16)&gt;=X16,SUM('4D Semana 9'!B16+N16),IF(OR('4D Semana 9'!C16="3x6",'4D Semana 9'!C16="4x4"),"Reset",'4D Semana 9'!B16)))</f>
        <v>Wgt</v>
      </c>
      <c r="C16" s="142" t="str">
        <f>IF(AND('4D Semana 9'!B16="Reset",Personalizacion!$K$14="Default"),"3x10",IF(AND('4D Semana 9'!B16="Reset",Personalizacion!$K$14="Modified"),"4x8",IF(SUMPRODUCT('4D Semana 9'!G16:J16)&gt;=X16,'4D Semana 9'!C16,IF('4D Semana 9'!C16="3x10","3x8",IF('4D Semana 9'!C16="3x8","3x6",IF('4D Semana 9'!C16="3x6","Wgt",IF('4D Semana 9'!C16="4x8","4x6",IF('4D Semana 9'!C16="4x6","4x4","Wgt"))))))))</f>
        <v>Wgt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4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9'!C16="3x10",30,IF('4D Semana 9'!C16="4x8",32,IF(OR('4D Semana 9'!C16="3x8",'4D Semana 9'!C16="4x6"),24,IF('4D Semana 9'!C16="3x6",18,16))))</f>
        <v>16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9'!B17="Reset",'4D Semana 9'!B17="Wgt"),"Wgt",IF(SUMPRODUCT('4D Semana 9'!G17:J17)&gt;=X17,SUM('4D Semana 9'!B17+N17),IF(OR('4D Semana 9'!C17="3x6",'4D Semana 9'!C17="4x4"),"Reset",'4D Semana 9'!B17)))</f>
        <v>Wgt</v>
      </c>
      <c r="C17" s="142" t="str">
        <f>IF(AND('4D Semana 9'!B17="Reset",Personalizacion!$K$14="Default"),"3x10",IF(AND('4D Semana 9'!B17="Reset",Personalizacion!$K$14="Modified"),"4x8",IF(SUMPRODUCT('4D Semana 9'!G17:J17)&gt;=X17,'4D Semana 9'!C17,IF('4D Semana 9'!C17="3x10","3x8",IF('4D Semana 9'!C17="3x8","3x6",IF('4D Semana 9'!C17="3x6","Wgt",IF('4D Semana 9'!C17="4x8","4x6",IF('4D Semana 9'!C17="4x6","4x4","Wgt"))))))))</f>
        <v>Wgt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17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9'!C17="3x10",30,IF('4D Semana 9'!C17="4x8",32,IF(OR('4D Semana 9'!C17="3x8",'4D Semana 9'!C17="4x6"),24,IF('4D Semana 9'!C17="3x6",18,16))))</f>
        <v>16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9'!B18="Wgt","Wgt",IF(Personalizacion!$K$16="Default",IF('4D Semana 9'!I18&gt;=25,'4D Semana 9'!B18+N18,'4D Semana 9'!B18),IF('4D Semana 9'!J18&gt;=18,'4D Semana 9'!B18+N18,'4D Semana 9'!B18)))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9'!B19="Wgt","Wgt",IF(Personalizacion!$K$16="Default",IF('4D Semana 9'!I19&gt;=25,'4D Semana 9'!B19+N19,'4D Semana 9'!B19),IF('4D Semana 9'!J19&gt;=18,'4D Semana 9'!B19+N19,'4D Semana 9'!B19)))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9'!B20="Wgt","Wgt",IF(Personalizacion!$K$16="Default",IF('4D Semana 9'!I20&gt;=25,'4D Semana 9'!B20+N20,'4D Semana 9'!B20),IF('4D Semana 9'!J20&gt;=18,'4D Semana 9'!B20+N20,'4D Semana 9'!B20)))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9'!B21="Wgt","Wgt",IF(Personalizacion!$K$16="Default",IF('4D Semana 9'!I21&gt;=25,'4D Semana 9'!B21+N21,'4D Semana 9'!B21),IF('4D Semana 9'!J21&gt;=18,'4D Semana 9'!B21+N21,'4D Semana 9'!B21)))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9'!B25="Retest","Wgt",IF(AND(Z25=0,R25=0),"Retest",IF(Z25+AA25=3,'4D Semana 9'!B25+AC25,IF(Z25+AA25=5,'4D Semana 9'!B25+N25,'4D Semana 9'!B25))))</f>
        <v>Wgt</v>
      </c>
      <c r="C25" s="123" t="str">
        <f>IF(B25="Retest","5RM",IF(AND('4D Semana 9'!B25="Retest",Personalizacion!$K29="Default"),"5x3+",IF(AND('4D Semana 9'!B25="Retest",Personalizacion!$K29="Modified"),"3x5+",IF(SUM('4D Semana 9'!G25:L26)&gt;=X25,'4D Semana 9'!C25,IF('4D Semana 9'!C25="5x3+","6x2+",IF('4D Semana 9'!C25="6x2+","10x1+",IF('4D Semana 9'!C25="10x1+","5RM",IF('4D Semana 9'!C25="3x5+","4x3+",IF('4D Semana 9'!C25="4x3+","5x2+","5RM")))))))))</f>
        <v>6x2+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9'!C25="10x1+",'4D Semana 9'!C25="5x2+"),0,1)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9'!C25="5x3+",'4D Semana 9'!C25="3x5+"),15,IF(OR('4D Semana 9'!C25="6x2+",'4D Semana 9'!C25="4x3+"),12,10))</f>
        <v>15</v>
      </c>
      <c r="Y25" s="4">
        <f>SUMPRODUCT('4D Semana 9'!G25:L25+'4D Semana 9'!G26:L26)</f>
        <v>0</v>
      </c>
      <c r="Z25" s="127">
        <f>IF(Y25&gt;=X25,"1",0)</f>
        <v>0</v>
      </c>
      <c r="AA25" s="4">
        <f>IF(Personalizacion!$K$9="Modified",2,4)</f>
        <v>4</v>
      </c>
      <c r="AB25" s="4" t="str">
        <f>IF('4D Semana 9'!C25="5x3+",'4D Semana 9'!K25,IF('4D Semana 9'!C25="3x5+",'4D Semana 9'!I25,0))</f>
        <v/>
      </c>
      <c r="AC25" s="4" t="str">
        <f>IF('4D Semana 9'!C25="5x3+",IF(AND(AB25&gt;=3,AB25&lt;=4),N25,IF(AND(AB25&gt;=5,AB25&lt;=7),O25,P25)),IF(AND(AB25&gt;=5,AB25&lt;=6),N25,IF(AND(AB25&gt;=7,AB25&lt;=8),O25,P25)))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9'!B27="Reset",'4D Semana 9'!B27="Wgt"),"Wgt",IF(SUMPRODUCT('4D Semana 9'!G27:J27)&gt;=X27,SUM('4D Semana 9'!B27+N27),IF(OR('4D Semana 9'!C27="3x6",'4D Semana 9'!C27="4x4"),"Reset",'4D Semana 9'!B27)))</f>
        <v>Wgt</v>
      </c>
      <c r="C27" s="142" t="str">
        <f>IF(AND('4D Semana 9'!B27="Reset",Personalizacion!$K$14="Default"),"3x10",IF(AND('4D Semana 9'!B27="Reset",Personalizacion!$K$14="Modified"),"4x8",IF(SUMPRODUCT('4D Semana 9'!G27:J27)&gt;=X27,'4D Semana 9'!C27,IF('4D Semana 9'!C27="3x10","3x8",IF('4D Semana 9'!C27="3x8","3x6",IF('4D Semana 9'!C27="3x6","Wgt",IF('4D Semana 9'!C27="4x8","4x6",IF('4D Semana 9'!C27="4x6","4x4","Wgt"))))))))</f>
        <v>Wgt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9'!C27="3x10",30,IF('4D Semana 9'!C27="4x8",32,IF(OR('4D Semana 9'!C27="3x8",'4D Semana 9'!C27="4x6"),24,IF('4D Semana 9'!C27="3x6",18,16))))</f>
        <v>16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9'!B28="Reset",'4D Semana 9'!B28="Wgt"),"Wgt",IF(SUMPRODUCT('4D Semana 9'!G28:J28)&gt;=X28,SUM('4D Semana 9'!B28+N28),IF(OR('4D Semana 9'!C28="3x6",'4D Semana 9'!C28="4x4"),"Reset",'4D Semana 9'!B28)))</f>
        <v>Wgt</v>
      </c>
      <c r="C28" s="142" t="str">
        <f>IF(AND('4D Semana 9'!B28="Reset",Personalizacion!$K$14="Default"),"3x10",IF(AND('4D Semana 9'!B28="Reset",Personalizacion!$K$14="Modified"),"4x8",IF(SUMPRODUCT('4D Semana 9'!G28:J28)&gt;=X28,'4D Semana 9'!C28,IF('4D Semana 9'!C28="3x10","3x8",IF('4D Semana 9'!C28="3x8","3x6",IF('4D Semana 9'!C28="3x6","Wgt",IF('4D Semana 9'!C28="4x8","4x6",IF('4D Semana 9'!C28="4x6","4x4","Wgt"))))))))</f>
        <v>Wgt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9'!C28="3x10",30,IF('4D Semana 9'!C28="4x8",32,IF(OR('4D Semana 9'!C28="3x8",'4D Semana 9'!C28="4x6"),24,IF('4D Semana 9'!C28="3x6",18,16))))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9'!B29="Wgt","Wgt",IF(Personalizacion!$K$16="Default",IF('4D Semana 9'!I29&gt;=25,'4D Semana 9'!B29+N29,'4D Semana 9'!B29),IF('4D Semana 9'!J29&gt;=18,'4D Semana 9'!B29+N29,'4D Semana 9'!B29)))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9'!B30="Wgt","Wgt",IF(Personalizacion!$K$16="Default",IF('4D Semana 9'!I30&gt;=25,'4D Semana 9'!B30+N30,'4D Semana 9'!B30),IF('4D Semana 9'!J30&gt;=18,'4D Semana 9'!B30+N30,'4D Semana 9'!B30)))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9'!B31="Wgt","Wgt",IF(Personalizacion!$K$16="Default",IF('4D Semana 9'!I31&gt;=25,'4D Semana 9'!B31+N31,'4D Semana 9'!B31),IF('4D Semana 9'!J31&gt;=18,'4D Semana 9'!B31+N31,'4D Semana 9'!B31)))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9'!B32="Wgt","Wgt",IF(Personalizacion!$K$16="Default",IF('4D Semana 9'!I32&gt;=25,'4D Semana 9'!B32+N32,'4D Semana 9'!B32),IF('4D Semana 9'!J32&gt;=18,'4D Semana 9'!B32+N32,'4D Semana 9'!B32)))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9'!B36="Retest","Wgt",IF(AND(Z36=0,R36=0),"Retest",IF(Z36+AA36=3,'4D Semana 9'!B36+AC36,IF(Z36+AA36=5,'4D Semana 9'!B36+N36,'4D Semana 9'!B36))))</f>
        <v>Wgt</v>
      </c>
      <c r="C36" s="123" t="str">
        <f>IF(B36="Retest","5RM",IF(AND('4D Semana 9'!B36="Retest",Personalizacion!$K37="Default"),"5x3+",IF(AND('4D Semana 9'!B36="Retest",Personalizacion!$K37="Modified"),"3x5+",IF(SUM('4D Semana 9'!G36:L37)&gt;=X36,'4D Semana 9'!C36,IF('4D Semana 9'!C36="5x3+","6x2+",IF('4D Semana 9'!C36="6x2+","10x1+",IF('4D Semana 9'!C36="10x1+","5RM",IF('4D Semana 9'!C36="3x5+","4x3+",IF('4D Semana 9'!C36="4x3+","5x2+","5RM")))))))))</f>
        <v>6x2+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9'!C36="10x1+",'4D Semana 9'!C36="5x2+"),0,1)</f>
        <v>1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9'!C36="5x3+",'4D Semana 9'!C36="3x5+"),15,IF(OR('4D Semana 9'!C36="6x2+",'4D Semana 9'!C36="4x3+"),12,10))</f>
        <v>15</v>
      </c>
      <c r="Y36" s="4">
        <f>SUMPRODUCT('4D Semana 9'!G36:L36+'4D Semana 9'!G37:L37)</f>
        <v>0</v>
      </c>
      <c r="Z36" s="127">
        <f>IF(Y36&gt;=X36,"1",0)</f>
        <v>0</v>
      </c>
      <c r="AA36" s="4">
        <f>IF(Personalizacion!$K$9="Modified",2,4)</f>
        <v>4</v>
      </c>
      <c r="AB36" s="4" t="str">
        <f>IF('4D Semana 9'!C36="5x3+",'4D Semana 9'!K36,IF('4D Semana 9'!C36="3x5+",'4D Semana 9'!I36,0))</f>
        <v/>
      </c>
      <c r="AC36" s="4" t="str">
        <f>IF('4D Semana 9'!C36="5x3+",IF(AND(AB36&gt;=3,AB36&lt;=4),N36,IF(AND(AB36&gt;=5,AB36&lt;=7),O36,P36)),IF(AND(AB36&gt;=5,AB36&lt;=6),N36,IF(AND(AB36&gt;=7,AB36&lt;=8),O36,P36)))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9'!B38="Reset",'4D Semana 9'!B38="Wgt"),"Wgt",IF(SUMPRODUCT('4D Semana 9'!G38:J38)&gt;=X38,SUM('4D Semana 9'!B38+N38),IF(OR('4D Semana 9'!C38="3x6",'4D Semana 9'!C38="4x4"),"Reset",'4D Semana 9'!B38)))</f>
        <v>Wgt</v>
      </c>
      <c r="C38" s="142" t="str">
        <f>IF(AND('4D Semana 9'!B38="Reset",Personalizacion!$K$14="Default"),"3x10",IF(AND('4D Semana 9'!B38="Reset",Personalizacion!$K$14="Modified"),"4x8",IF(SUMPRODUCT('4D Semana 9'!G38:J38)&gt;=X38,'4D Semana 9'!C38,IF('4D Semana 9'!C38="3x10","3x8",IF('4D Semana 9'!C38="3x8","3x6",IF('4D Semana 9'!C38="3x6","Wgt",IF('4D Semana 9'!C38="4x8","4x6",IF('4D Semana 9'!C38="4x6","4x4","Wgt"))))))))</f>
        <v>Wgt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9'!C38="3x10",30,IF('4D Semana 9'!C38="4x8",32,IF(OR('4D Semana 9'!C38="3x8",'4D Semana 9'!C38="4x6"),24,IF('4D Semana 9'!C38="3x6",18,16))))</f>
        <v>16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9'!B39="Reset",'4D Semana 9'!B39="Wgt"),"Wgt",IF(SUMPRODUCT('4D Semana 9'!G39:J39)&gt;=X39,SUM('4D Semana 9'!B39+N39),IF(OR('4D Semana 9'!C39="3x6",'4D Semana 9'!C39="4x4"),"Reset",'4D Semana 9'!B39)))</f>
        <v>Wgt</v>
      </c>
      <c r="C39" s="142" t="str">
        <f>IF(AND('4D Semana 9'!B39="Reset",Personalizacion!$K$14="Default"),"3x10",IF(AND('4D Semana 9'!B39="Reset",Personalizacion!$K$14="Modified"),"4x8",IF(SUMPRODUCT('4D Semana 9'!G39:J39)&gt;=X39,'4D Semana 9'!C39,IF('4D Semana 9'!C39="3x10","3x8",IF('4D Semana 9'!C39="3x8","3x6",IF('4D Semana 9'!C39="3x6","Wgt",IF('4D Semana 9'!C39="4x8","4x6",IF('4D Semana 9'!C39="4x6","4x4","Wgt"))))))))</f>
        <v>Wgt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9'!C39="3x10",30,IF('4D Semana 9'!C39="4x8",32,IF(OR('4D Semana 9'!C39="3x8",'4D Semana 9'!C39="4x6"),24,IF('4D Semana 9'!C39="3x6",18,16))))</f>
        <v>16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9'!B40="Wgt","Wgt",IF(Personalizacion!$K$16="Default",IF('4D Semana 9'!I40&gt;=25,'4D Semana 9'!B40+N40,'4D Semana 9'!B40),IF('4D Semana 9'!J40&gt;=18,'4D Semana 9'!B40+N40,'4D Semana 9'!B40)))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9'!B41="Wgt","Wgt",IF(Personalizacion!$K$16="Default",IF('4D Semana 9'!I41&gt;=25,'4D Semana 9'!B41+N41,'4D Semana 9'!B41),IF('4D Semana 9'!J41&gt;=18,'4D Semana 9'!B41+N41,'4D Semana 9'!B41)))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9'!B42="Wgt","Wgt",IF(Personalizacion!$K$16="Default",IF('4D Semana 9'!I42&gt;=25,'4D Semana 9'!B42+N42,'4D Semana 9'!B42),IF('4D Semana 9'!J42&gt;=18,'4D Semana 9'!B42+N42,'4D Semana 9'!B42)))</f>
        <v/>
      </c>
      <c r="C42" s="151" t="str">
        <f>IF(Personalizacion!$K$18="Modified","4x12+","3x15+")</f>
        <v>3x15+</v>
      </c>
      <c r="D42" s="152"/>
      <c r="E42" s="152"/>
      <c r="F42" s="152"/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10'!A36="Deadlift",'4D Semana 10'!A36="Bench",'4D Semana 10'!A36="Squat"),('4D Semana 10'!B36*MAX('4D Semana 10'!G36:L37))/30+'4D Semana 10'!B36,0)</f>
        <v>0</v>
      </c>
      <c r="X44" s="4">
        <f>IF(OR('4D Semana 10'!A25="Deadlift",'4D Semana 10'!A25="Bench",'4D Semana 10'!A25="Squat"),('4D Semana 10'!B25*MAX('4D Semana 10'!G25:L26))/30+'4D Semana 10'!B25,0)</f>
        <v>0</v>
      </c>
      <c r="Y44" s="4">
        <f>IF(OR('4D Semana 10'!A14="Deadlift",'4D Semana 10'!A14="Bench",'4D Semana 10'!A14="Squat"),('4D Semana 10'!B14*MAX('4D Semana 10'!G14:L15))/30+'4D Semana 10'!B14,0)</f>
        <v>0</v>
      </c>
      <c r="Z44" s="4">
        <f>IF(OR('4D Semana 10'!A3="Deadlift",'4D Semana 10'!A3="Bench",'4D Semana 10'!A3="Squat"),('4D Semana 10'!B3*MAX('4D Semana 10'!G3:L4))/30+'4D Semana 10'!B3,0)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K3">
    <cfRule type="expression" dxfId="0" priority="48">
      <formula>$C3="5x3+"</formula>
    </cfRule>
  </conditionalFormatting>
  <conditionalFormatting sqref="K3">
    <cfRule type="expression" dxfId="0" priority="49">
      <formula>$C3="5x2+"</formula>
    </cfRule>
  </conditionalFormatting>
  <conditionalFormatting sqref="K3">
    <cfRule type="expression" dxfId="0" priority="50">
      <formula>$C3="10x1+"</formula>
    </cfRule>
  </conditionalFormatting>
  <conditionalFormatting sqref="K3">
    <cfRule type="expression" dxfId="0" priority="51">
      <formula>$C3="6x2+"</formula>
    </cfRule>
  </conditionalFormatting>
  <conditionalFormatting sqref="B3:C3 G3:I3">
    <cfRule type="expression" dxfId="0" priority="52">
      <formula>$C3="5x3+"</formula>
    </cfRule>
  </conditionalFormatting>
  <conditionalFormatting sqref="B3:C3 G3:I3">
    <cfRule type="expression" dxfId="0" priority="53">
      <formula>$C3="5x2+"</formula>
    </cfRule>
  </conditionalFormatting>
  <conditionalFormatting sqref="B3:C3 G3:I3">
    <cfRule type="expression" dxfId="0" priority="54">
      <formula>$C3="10x1+"</formula>
    </cfRule>
  </conditionalFormatting>
  <conditionalFormatting sqref="B3:C3 L3 G3:I3">
    <cfRule type="expression" dxfId="0" priority="55">
      <formula>$C3="6x2+"</formula>
    </cfRule>
  </conditionalFormatting>
  <conditionalFormatting sqref="B3:C3">
    <cfRule type="expression" dxfId="0" priority="56">
      <formula>$C3="5RM"</formula>
    </cfRule>
  </conditionalFormatting>
  <conditionalFormatting sqref="G4:I4 K4">
    <cfRule type="expression" dxfId="0" priority="57">
      <formula>$C3="10x1+"</formula>
    </cfRule>
  </conditionalFormatting>
  <conditionalFormatting sqref="B3:C3 G3:I3">
    <cfRule type="expression" dxfId="0" priority="58">
      <formula>$C3="3x5+"</formula>
    </cfRule>
  </conditionalFormatting>
  <conditionalFormatting sqref="B3:C3 G3:I3">
    <cfRule type="expression" dxfId="0" priority="59">
      <formula>$C3="4x3+"</formula>
    </cfRule>
  </conditionalFormatting>
  <conditionalFormatting sqref="D3:F4">
    <cfRule type="expression" dxfId="0" priority="60">
      <formula>$C3="5x3+"</formula>
    </cfRule>
  </conditionalFormatting>
  <conditionalFormatting sqref="D3:F4">
    <cfRule type="expression" dxfId="0" priority="61">
      <formula>$C3="5x2+"</formula>
    </cfRule>
  </conditionalFormatting>
  <conditionalFormatting sqref="D3:F4">
    <cfRule type="expression" dxfId="0" priority="62">
      <formula>$C3="10x1+"</formula>
    </cfRule>
  </conditionalFormatting>
  <conditionalFormatting sqref="D3:F4">
    <cfRule type="expression" dxfId="0" priority="63">
      <formula>$C3="6x2+"</formula>
    </cfRule>
  </conditionalFormatting>
  <conditionalFormatting sqref="D3:F4">
    <cfRule type="expression" dxfId="0" priority="64">
      <formula>$C3="5RM"</formula>
    </cfRule>
  </conditionalFormatting>
  <conditionalFormatting sqref="D3:F4">
    <cfRule type="expression" dxfId="0" priority="65">
      <formula>$C3="3x5+"</formula>
    </cfRule>
  </conditionalFormatting>
  <conditionalFormatting sqref="D3:F4">
    <cfRule type="expression" dxfId="0" priority="66">
      <formula>$C3="4x3+"</formula>
    </cfRule>
  </conditionalFormatting>
  <conditionalFormatting sqref="D14:F15">
    <cfRule type="expression" dxfId="0" priority="67">
      <formula>$C14="5x3+"</formula>
    </cfRule>
  </conditionalFormatting>
  <conditionalFormatting sqref="D14:F15">
    <cfRule type="expression" dxfId="0" priority="68">
      <formula>$C14="5x2+"</formula>
    </cfRule>
  </conditionalFormatting>
  <conditionalFormatting sqref="D14:F15">
    <cfRule type="expression" dxfId="0" priority="69">
      <formula>$C14="10x1+"</formula>
    </cfRule>
  </conditionalFormatting>
  <conditionalFormatting sqref="D14:F15">
    <cfRule type="expression" dxfId="0" priority="70">
      <formula>$C14="6x2+"</formula>
    </cfRule>
  </conditionalFormatting>
  <conditionalFormatting sqref="D14:F15">
    <cfRule type="expression" dxfId="0" priority="71">
      <formula>$C14="5RM"</formula>
    </cfRule>
  </conditionalFormatting>
  <conditionalFormatting sqref="D14:F15">
    <cfRule type="expression" dxfId="0" priority="72">
      <formula>$C14="3x5+"</formula>
    </cfRule>
  </conditionalFormatting>
  <conditionalFormatting sqref="D14:F15">
    <cfRule type="expression" dxfId="0" priority="73">
      <formula>$C14="4x3+"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6.71"/>
    <col customWidth="1" min="3" max="3" width="5.86"/>
    <col customWidth="1" min="4" max="4" width="6.86"/>
    <col customWidth="1" min="5" max="12" width="5.86"/>
    <col customWidth="1" min="13" max="13" width="7.57"/>
    <col customWidth="1" hidden="1" min="14" max="15" width="7.57"/>
    <col customWidth="1" hidden="1" min="16" max="21" width="8.43"/>
    <col customWidth="1" hidden="1" min="22" max="22" width="5.57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Press de banca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206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Personalizacion!$I$29</f>
        <v>Press de banca</v>
      </c>
      <c r="B3" s="123" t="str">
        <f>IF('3D Semana  9'!B25="Retest","Wgt",IF(AND(Z3=0,R3=0),"Retest",IF(Z3+AA3=3,'3D Semana  9'!B25+AC3,IF(Z3+AA3=5,'3D Semana  9'!B25+N3,'3D Semana  9'!B25))))</f>
        <v>Wgt</v>
      </c>
      <c r="C3" s="123" t="str">
        <f>IF(B3="Retest","5RM",IF(AND('3D Semana  9'!B25="Retest",Personalizacion!$K$29="Default"),"5x3+",IF(AND('3D Semana  9'!B25="Retest",Personalizacion!$K$29="Modified"),"3x5+",IF(SUM('3D Semana  9'!G25:L26)&gt;=X3,'3D Semana  9'!C25,IF('3D Semana  9'!C25="5x3+","6x2+",IF('3D Semana  9'!C25="6x2+","10x1+",IF('3D Semana  9'!C25="10x1+","5RM",IF('3D Semana  9'!C25="3x5+","4x3+",IF('3D Semana  9'!C25="4x3+","5x2+","5RM")))))))))</f>
        <v>5RM</v>
      </c>
      <c r="D3" s="124">
        <f t="shared" ref="D3:F3" si="1">T3</f>
        <v>0</v>
      </c>
      <c r="E3" s="124">
        <f t="shared" si="1"/>
        <v>0</v>
      </c>
      <c r="F3" s="124">
        <f t="shared" si="1"/>
        <v>0</v>
      </c>
      <c r="G3" s="106"/>
      <c r="H3" s="125"/>
      <c r="I3" s="125"/>
      <c r="J3" s="135"/>
      <c r="K3" s="125"/>
      <c r="L3" s="125"/>
      <c r="M3" s="4"/>
      <c r="N3" s="4">
        <f>Personalizacion!$N$29</f>
        <v>5</v>
      </c>
      <c r="O3" s="4" t="str">
        <f>Personalizacion!$O$29</f>
        <v/>
      </c>
      <c r="P3" s="4" t="str">
        <f>Personalizacion!$P$29</f>
        <v/>
      </c>
      <c r="Q3" s="4"/>
      <c r="R3" s="4">
        <f>IF(OR('3D Semana 10'!C25="10x1+",'3D Semana 10'!C25="5x2+"),0,1)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IF(OR('3D Semana  9'!C25="5x3+",'3D Semana  9'!C25="3x5+"),15,IF(OR('3D Semana  9'!C25="6x2+",'3D Semana  9'!C25="4x3+"),12,10))</f>
        <v>10</v>
      </c>
      <c r="Y3" s="4">
        <f>SUMPRODUCT('3D Semana  9'!G25:L26+'3D Semana  9'!G26:L26)</f>
        <v>0</v>
      </c>
      <c r="Z3" s="127">
        <f>IF(Y3&gt;=X3,"1",0)</f>
        <v>0</v>
      </c>
      <c r="AA3" s="4">
        <f>IF(Personalizacion!$K$9="Modified",2,4)</f>
        <v>4</v>
      </c>
      <c r="AB3" s="4">
        <f>IF('3D Semana  9'!C25="5x3+",'3D Semana  9'!K25,IF('3D Semana  9'!C25="3x5+",'3D Semana  9'!I25,0))</f>
        <v>0</v>
      </c>
      <c r="AC3" s="4" t="str">
        <f>IF('3D Semana  9'!C25="5x3+",IF(AND(AB3&gt;=3,AB3&lt;=4),N3,IF(AND(AB3&gt;=5,AB3&lt;=7),O3,P3)),IF(AND(AB3&gt;=5,AB3&lt;=6),N3,IF(AND(AB3&gt;=7,AB3&lt;=8),O3,P3)))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0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0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>
        <f t="array" ref="AQ3">IF(OR($B3="Wgt",$B3="Reset",$B3="Retest",$B3=0),0,IF(Personalizacion!$K$6="Lbs",INDEX(#REF!,MATCH($B3,#REF!,0)),INDEX('Kg BarCalc'!N:N,MATCH($B3,'Kg BarCalc'!$A:$A,0))))</f>
        <v>0</v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3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Personalizacion!$I$30</f>
        <v>Sentadilla</v>
      </c>
      <c r="B5" s="142" t="str">
        <f>IF(OR('3D Semana  9'!B27="Reset",'3D Semana  9'!B27="Wgt"),"Wgt",IF(SUMPRODUCT('3D Semana  9'!G27:J27)&gt;=X5,SUM('3D Semana  9'!B27+Personalizacion!$K$16),IF(OR('3D Semana  9'!C27="3x6",'3D Semana  9'!C27="4x4"),"Reset",'3D Semana  9'!B27)))</f>
        <v>Wgt</v>
      </c>
      <c r="C5" s="142" t="str">
        <f>IF(AND(B5="Reset",Personalizacion!$K$30="Default"),"3x10",IF(AND(B5="Reset",Personalizacion!$K$30="Modified"),"4x8",IF(SUMPRODUCT('3D Semana  9'!G27:J27)&gt;=X5,'3D Semana  9'!C27,IF('3D Semana  9'!C27="3x10","3x8",IF('3D Semana  9'!C27="3x8","3x6",IF('3D Semana  9'!C27="3x6","Wgt",IF('3D Semana  9'!C27="4x8","4x6",IF('3D Semana  9'!C27="4x6","4x4","Wgt"))))))))</f>
        <v>Wgt</v>
      </c>
      <c r="D5" s="143">
        <f t="shared" ref="D5:F5" si="2">T5</f>
        <v>0</v>
      </c>
      <c r="E5" s="143">
        <f t="shared" si="2"/>
        <v>0</v>
      </c>
      <c r="F5" s="143">
        <f t="shared" si="2"/>
        <v>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Personalizacion!$N$30</f>
        <v>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IF('3D Semana  9'!C27="3x10",30,IF('3D Semana  9'!C27="4x8",32,IF(OR('3D Semana  9'!C27="3x8",'3D Semana  9'!C27="4x6"),24,IF('3D Semana  9'!C27="3x6",18,16))))</f>
        <v>16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0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0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>
        <f t="array" ref="AQ5">IF(OR($B5="Wgt",$B5="Reset",$B5="Retest",$B5=0),0,IF(Personalizacion!$K$6="Lbs",INDEX(#REF!,MATCH($B5,#REF!,0)),INDEX('Kg BarCalc'!N:N,MATCH($B5,'Kg BarCalc'!$A:$A,0))))</f>
        <v>0</v>
      </c>
      <c r="AR5" s="4"/>
    </row>
    <row r="6">
      <c r="A6" s="141" t="str">
        <f>IF(Personalizacion!$I$31="Opt Tier 2","",Personalizacion!$I$31)</f>
        <v/>
      </c>
      <c r="B6" s="142" t="str">
        <f>IF(OR('3D Semana  9'!B28="Reset",'3D Semana  9'!B28="Wgt"),"Wgt",IF(SUMPRODUCT('3D Semana  9'!G28:J28)&gt;=X6,SUM('3D Semana  9'!B28+Personalizacion!$K$16),IF(OR('3D Semana  9'!C28="3x6",'3D Semana  9'!C28="4x4"),"Reset",'3D Semana  9'!B28)))</f>
        <v>Wgt</v>
      </c>
      <c r="C6" s="142" t="str">
        <f>IF(AND(B6="Reset",Personalizacion!$K$31="Default"),"3x10",IF(AND(B6="Reset",Personalizacion!$K$31="Modified"),"4x8",IF(SUMPRODUCT('3D Semana  9'!G28:J28)&gt;=X6,'3D Semana  9'!C28,IF('3D Semana  9'!C28="3x10","3x8",IF('3D Semana  9'!C28="3x8","3x6",IF('3D Semana  9'!C28="3x6","Wgt",IF('3D Semana  9'!C28="4x8","4x6",IF('3D Semana  9'!C28="4x6","4x4","Wgt"))))))))</f>
        <v>Wgt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179"/>
      <c r="L6" s="164"/>
      <c r="M6" s="4"/>
      <c r="N6" s="4" t="str">
        <f>Personalizacion!$N$31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 9'!C28="3x10",30,IF('3D Semana  9'!C28="4x8",32,IF(OR('3D Semana  9'!C28="3x8",'3D Semana  9'!C28="4x6"),24,IF('3D Semana  9'!C28="3x6",18,16))))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1" t="str">
        <f>Personalizacion!$I$32</f>
        <v>Jalon al pecho</v>
      </c>
      <c r="B7" s="151">
        <f>IF('3D Semana  9'!B29="Wgt","Wgt",IF(Personalizacion!$K$16="Default",IF('3D Semana  9'!I29&gt;=25,'3D Semana  9'!B29+Personalizacion!$K$17,'3D Semana  9'!B29),IF('3D Semana  9'!J29&gt;=18,'3D Semana  9'!B29+Personalizacion!$K$17,'3D Semana  9'!B29)))</f>
        <v>30</v>
      </c>
      <c r="C7" s="151" t="str">
        <f>IF(Personalizacion!$K$32="Modified","4x12+","3x15+")</f>
        <v>3x15+</v>
      </c>
      <c r="D7" s="152" t="str">
        <f t="shared" ref="D7:F7" si="5">T7</f>
        <v/>
      </c>
      <c r="E7" s="152" t="str">
        <f t="shared" si="5"/>
        <v/>
      </c>
      <c r="F7" s="152" t="str">
        <f t="shared" si="5"/>
        <v/>
      </c>
      <c r="G7" s="153"/>
      <c r="H7" s="153"/>
      <c r="I7" s="153"/>
      <c r="J7" s="135"/>
      <c r="K7" s="177" t="s">
        <v>65</v>
      </c>
      <c r="L7" s="147"/>
      <c r="M7" s="4"/>
      <c r="N7" s="4">
        <f>Personalizacion!$N$32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IF(Personalizacion!$I$33="Opt Tier 3","",Personalizacion!$I$33)</f>
        <v>Fondos</v>
      </c>
      <c r="B8" s="151" t="str">
        <f>IF('3D Semana  9'!B30="Wgt","Wgt",IF(Personalizacion!$K$17="Default",IF('3D Semana  9'!I30&gt;=25,'3D Semana  9'!B30+Personalizacion!$K$17,'3D Semana  9'!B30),IF('3D Semana  9'!J30&gt;=18,'3D Semana  9'!B30+Personalizacion!$K$17,'3D Semana  9'!B30)))</f>
        <v/>
      </c>
      <c r="C8" s="151" t="str">
        <f>IF(Personalizacion!$K$33="Modified","4x12+","3x15+")</f>
        <v>4x12+</v>
      </c>
      <c r="D8" s="152" t="str">
        <f t="shared" ref="D8:F8" si="6">T8</f>
        <v/>
      </c>
      <c r="E8" s="152" t="str">
        <f t="shared" si="6"/>
        <v/>
      </c>
      <c r="F8" s="152" t="str">
        <f t="shared" si="6"/>
        <v/>
      </c>
      <c r="G8" s="153"/>
      <c r="H8" s="153"/>
      <c r="I8" s="153"/>
      <c r="J8" s="135"/>
      <c r="K8" s="178"/>
      <c r="L8" s="157"/>
      <c r="M8" s="4"/>
      <c r="N8" s="4" t="str">
        <f>Personalizacion!$N$33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IF(Personalizacion!$I$34="Opt Tier 3","",Personalizacion!$I$34)</f>
        <v>Dominadas</v>
      </c>
      <c r="B9" s="151" t="str">
        <f>IF('3D Semana  9'!B31="Wgt","Wgt",IF(Personalizacion!$K$18="Default",IF('3D Semana  9'!I31&gt;=25,'3D Semana  9'!B31+Personalizacion!$K$17,'3D Semana  9'!B31),IF('3D Semana  9'!J31&gt;=18,'3D Semana  9'!B31+Personalizacion!$K$17,'3D Semana  9'!B31)))</f>
        <v/>
      </c>
      <c r="C9" s="151" t="str">
        <f>IF(Personalizacion!$K$34="Modified","4x12+","3x15+")</f>
        <v>3x15+</v>
      </c>
      <c r="D9" s="152" t="str">
        <f t="shared" ref="D9:F9" si="7">T9</f>
        <v/>
      </c>
      <c r="E9" s="152" t="str">
        <f t="shared" si="7"/>
        <v/>
      </c>
      <c r="F9" s="152" t="str">
        <f t="shared" si="7"/>
        <v/>
      </c>
      <c r="G9" s="153"/>
      <c r="H9" s="153"/>
      <c r="I9" s="153"/>
      <c r="J9" s="135"/>
      <c r="K9" s="178"/>
      <c r="L9" s="157"/>
      <c r="M9" s="4"/>
      <c r="N9" s="4" t="str">
        <f>Personalizacion!$N$34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IF(Personalizacion!$I$35="Opt Tier 3","",Personalizacion!$I$35)</f>
        <v/>
      </c>
      <c r="B10" s="151" t="str">
        <f>IF('3D Semana  9'!B32="Wgt","Wgt",IF(Personalizacion!$K$19="Default",IF('3D Semana  9'!I32&gt;=25,'3D Semana  9'!B32+Personalizacion!$K$17,'3D Semana  9'!B32),IF('3D Semana  9'!J32&gt;=18,'3D Semana  9'!B32+Personalizacion!$K$17,'3D Semana  9'!B32)))</f>
        <v/>
      </c>
      <c r="C10" s="151" t="str">
        <f>IF(Personalizacion!$K$35="Modified","4x12+","3x15+")</f>
        <v>4x12+</v>
      </c>
      <c r="D10" s="152" t="str">
        <f t="shared" ref="D10:F10" si="8">T10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3"/>
      <c r="J10" s="135"/>
      <c r="K10" s="179"/>
      <c r="L10" s="164"/>
      <c r="M10" s="4"/>
      <c r="N10" s="4" t="str">
        <f>Personalizacion!$N$35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Peso muerto</v>
      </c>
      <c r="F12" s="203" t="str">
        <f>IF(I14="","",SUM(B14*(MAX(G14:L15))*0.0333+B14))</f>
        <v/>
      </c>
      <c r="G12" s="166"/>
      <c r="H12" s="166"/>
      <c r="I12" s="166"/>
      <c r="J12" s="166"/>
      <c r="K12" s="166"/>
      <c r="L12" s="1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209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Personalizacion!$I$37</f>
        <v>Peso muerto</v>
      </c>
      <c r="B14" s="123" t="str">
        <f>IF('3D Semana 10'!B3="Retest","Wgt",IF(AND(Z14=0,R14=0),"Retest",IF(Z14+AA14=3,'3D Semana 10'!B3+AC14,IF(Z14+AA14=5,'3D Semana 10'!B3+N14,'3D Semana 10'!B3))))</f>
        <v>Wgt</v>
      </c>
      <c r="C14" s="123" t="str">
        <f>IF(B14="Retest","5RM",IF(AND('3D Semana 10'!B3="Retest",Personalizacion!$K$37="Default"),"5x3+",IF(AND('3D Semana 10'!B3="Retest",Personalizacion!$K$37="Modified"),"3x5+",IF(SUM('3D Semana 10'!G3:L3)&gt;=X14,'3D Semana 10'!C3,IF('3D Semana 10'!C3="5x3+","6x2+",IF('3D Semana 10'!C3="6x2+","10x1+",IF('3D Semana 10'!C3="10x1+","5RM",IF('3D Semana 10'!C3="3x5+","4x3+",IF('3D Semana 10'!C3="4x3+","5x2+","5RM")))))))))</f>
        <v>5x3+</v>
      </c>
      <c r="D14" s="192">
        <f t="shared" ref="D14:F14" si="9">T14</f>
        <v>0</v>
      </c>
      <c r="E14" s="192">
        <f t="shared" si="9"/>
        <v>0</v>
      </c>
      <c r="F14" s="192">
        <f t="shared" si="9"/>
        <v>0</v>
      </c>
      <c r="G14" s="135"/>
      <c r="H14" s="135"/>
      <c r="I14" s="135"/>
      <c r="J14" s="135"/>
      <c r="K14" s="135"/>
      <c r="L14" s="13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IF(OR('3D Semana 10'!C3="10x1+",'3D Semana 10'!C3="5x2+"),0,1)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IF(OR('3D Semana 10'!C3="5x3+",'3D Semana 10'!C3="3x5+"),15,IF(OR('3D Semana 10'!C3="6x2+",'3D Semana 10'!C3="4x3+"),12,10))</f>
        <v>10</v>
      </c>
      <c r="Y14" s="4">
        <f>SUMPRODUCT('3D Semana 10'!G3:L4+'3D Semana 10'!G4:L4)</f>
        <v>0</v>
      </c>
      <c r="Z14" s="127">
        <f>IF(Y14&gt;=X14,"1",0)</f>
        <v>0</v>
      </c>
      <c r="AA14" s="4">
        <f>IF(Personalizacion!$K$9="Modified",2,4)</f>
        <v>4</v>
      </c>
      <c r="AB14" s="4">
        <f>IF('3D Semana 10'!C3="5x3+",'3D Semana 10'!K3,IF('3D Semana 10'!C3="3x5+",'3D Semana 10'!I3,0))</f>
        <v>0</v>
      </c>
      <c r="AC14" s="4" t="str">
        <f>IF('3D Semana 10'!C3="5x3+",IF(AND(AB14&gt;=3,AB14&lt;=4),N14,IF(AND(AB14&gt;=5,AB14&lt;=7),O14,P14)),IF(AND(AB14&gt;=5,AB14&lt;=6),N14,IF(AND(AB14&gt;=7,AB14&lt;=8),O14,P14)))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0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0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>
        <f t="array" ref="AQ14">IF(OR($B14="Wgt",$B14="Reset",$B14="Retest",$B14=0),0,IF(Personalizacion!$K$6="Lbs",INDEX(#REF!,MATCH($B14,#REF!,0)),INDEX('Kg BarCalc'!N:N,MATCH($B14,'Kg BarCalc'!$A:$A,0))))</f>
        <v>0</v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Personalizacion!$I$38</f>
        <v>Press militar</v>
      </c>
      <c r="B16" s="142" t="str">
        <f>IF(OR('3D Semana 10'!B5="Reset",'3D Semana 10'!B5="Wgt"),"Wgt",IF(SUMPRODUCT('3D Semana 10'!G5:J5)&gt;=X16,SUM('3D Semana 10'!B5+N16),IF(OR('3D Semana 10'!C5="3x6",'3D Semana 10'!C5="4x4"),"Reset",'3D Semana 10'!B5)))</f>
        <v>Wgt</v>
      </c>
      <c r="C16" s="142" t="str">
        <f>IF(AND(B16="Reset",Personalizacion!$K$38="Default"),"3x10",IF(AND(B16="Reset",Personalizacion!$K$38="Modified"),"4x8",IF(SUMPRODUCT('3D Semana 10'!G5:J5)&gt;=X16,'3D Semana 10'!C5,IF('3D Semana 10'!C5="3x10","3x8",IF('3D Semana 10'!C5="3x8","3x6",IF('3D Semana 10'!C5="3x6","Wgt",IF('3D Semana 10'!C5="4x8","4x6",IF('3D Semana 10'!C5="4x6","4x4","Wgt"))))))))</f>
        <v>Wgt</v>
      </c>
      <c r="D16" s="143">
        <f t="shared" ref="D16:F16" si="10">T16</f>
        <v>0</v>
      </c>
      <c r="E16" s="143">
        <f t="shared" si="10"/>
        <v>0</v>
      </c>
      <c r="F16" s="143">
        <f t="shared" si="10"/>
        <v>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IF('3D Semana 10'!C5="3x10",30,IF('3D Semana 10'!C5="4x8",32,IF(OR('3D Semana 10'!C5="3x8",'3D Semana 10'!C5="4x6"),24,IF('3D Semana 10'!C5="3x6",18,16))))</f>
        <v>16</v>
      </c>
      <c r="Y16" s="4"/>
      <c r="Z16" s="4"/>
      <c r="AA16" s="4"/>
      <c r="AB16" s="4"/>
      <c r="AC16" s="4"/>
      <c r="AD16" s="4">
        <f t="shared" ref="AD16:AD21" si="12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0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>
        <f t="array" ref="AQ16">IF(OR($B16="Wgt",$B16="Reset",$B16="Retest",$B16=0),0,IF(Personalizacion!$K$6="Lbs",INDEX(#REF!,MATCH($B16,#REF!,0)),INDEX('Kg BarCalc'!N:N,MATCH($B16,'Kg BarCalc'!$A:$A,0))))</f>
        <v>0</v>
      </c>
      <c r="AR16" s="4"/>
    </row>
    <row r="17">
      <c r="A17" s="141" t="str">
        <f>IF(Personalizacion!$I$39="Opt Tier 2","",Personalizacion!$I$39)</f>
        <v/>
      </c>
      <c r="B17" s="142" t="str">
        <f>IF(OR('3D Semana 10'!B6="Reset",'3D Semana 10'!B6="Wgt"),"Wgt",IF(SUMPRODUCT('3D Semana 10'!G6:J6)&gt;=X17,SUM('3D Semana 10'!B6+N17),IF(OR('3D Semana 10'!C6="3x6",'3D Semana 10'!C6="4x4"),"Reset",'3D Semana 10'!B6)))</f>
        <v>Wgt</v>
      </c>
      <c r="C17" s="142" t="str">
        <f>IF(AND(B17="Reset",Personalizacion!$K$39="Default"),"3x10",IF(AND(B17="Reset",Personalizacion!$K$39="Modified"),"4x8",IF(SUMPRODUCT('3D Semana 10'!G6:J6)&gt;=X17,'3D Semana 10'!C6,IF('3D Semana 10'!C6="3x10","3x8",IF('3D Semana 10'!C6="3x8","3x6",IF('3D Semana 10'!C6="3x6","Wgt",IF('3D Semana 10'!C6="4x8","4x6",IF('3D Semana 10'!C6="4x6","4x4","Wgt"))))))))</f>
        <v>Wgt</v>
      </c>
      <c r="D17" s="143">
        <f t="shared" ref="D17:F17" si="11">T17</f>
        <v>0</v>
      </c>
      <c r="E17" s="143">
        <f t="shared" si="11"/>
        <v>0</v>
      </c>
      <c r="F17" s="143">
        <f t="shared" si="11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10'!C6="3x10",30,IF('3D Semana 10'!C6="4x8",32,IF(OR('3D Semana 10'!C6="3x8",'3D Semana 10'!C6="4x6"),24,IF('3D Semana 10'!C6="3x6",18,16))))</f>
        <v>16</v>
      </c>
      <c r="Y17" s="4"/>
      <c r="Z17" s="4"/>
      <c r="AA17" s="4"/>
      <c r="AB17" s="4"/>
      <c r="AC17" s="4"/>
      <c r="AD17" s="4">
        <f t="shared" si="12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0" t="str">
        <f>Personalizacion!$I$40</f>
        <v>Remo con mancuernas</v>
      </c>
      <c r="B18" s="151">
        <f>IF('3D Semana 10'!B7="Wgt","Wgt",IF(Personalizacion!$K$32="Default",IF('3D Semana 10'!I7&gt;=25,'3D Semana 10'!B7+N18,'3D Semana 10'!B7),IF('3D Semana 10'!J7&gt;=18,'3D Semana 10'!B7+N18,'3D Semana 10'!B7)))</f>
        <v>20</v>
      </c>
      <c r="C18" s="151" t="str">
        <f>IF(Personalizacion!$K$40="Modified","4x12+","3x15+")</f>
        <v>3x15+</v>
      </c>
      <c r="D18" s="195"/>
      <c r="E18" s="195"/>
      <c r="F18" s="195"/>
      <c r="G18" s="153"/>
      <c r="H18" s="153"/>
      <c r="I18" s="153"/>
      <c r="J18" s="135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12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IF(Personalizacion!$I$41="Opt Tier 3","",Personalizacion!$I$41)</f>
        <v>Curl de biceps barra Z</v>
      </c>
      <c r="B19" s="151" t="str">
        <f>IF('3D Semana 10'!B8="Wgt","Wgt",IF(Personalizacion!$K$33="Default",IF('3D Semana 10'!I8&gt;=25,'3D Semana 10'!B8+N19,'3D Semana 10'!B8),IF('3D Semana 10'!J8&gt;=18,'3D Semana 10'!B8+N19,'3D Semana 10'!B8)))</f>
        <v/>
      </c>
      <c r="C19" s="151" t="str">
        <f>IF(Personalizacion!$K$41="Modified","4x12+","3x15+")</f>
        <v>4x12+</v>
      </c>
      <c r="D19" s="195"/>
      <c r="E19" s="195"/>
      <c r="F19" s="195"/>
      <c r="G19" s="153"/>
      <c r="H19" s="153"/>
      <c r="I19" s="153"/>
      <c r="J19" s="135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12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IF(Personalizacion!$I$42="Opt Tier 3","",Personalizacion!$I$42)</f>
        <v>Elevaciones laterales</v>
      </c>
      <c r="B20" s="151" t="str">
        <f>IF('3D Semana 10'!B9="Wgt","Wgt",IF(Personalizacion!$K$34="Default",IF('3D Semana 10'!I9&gt;=25,'3D Semana 10'!B9+N20,'3D Semana 10'!B9),IF('3D Semana 10'!J9&gt;=18,'3D Semana 10'!B9+N20,'3D Semana 10'!B9)))</f>
        <v/>
      </c>
      <c r="C20" s="151" t="str">
        <f>IF(Personalizacion!$K$42="Modified","4x12+","3x15+")</f>
        <v>3x15+</v>
      </c>
      <c r="D20" s="197"/>
      <c r="E20" s="197"/>
      <c r="F20" s="197"/>
      <c r="G20" s="153"/>
      <c r="H20" s="153"/>
      <c r="I20" s="153"/>
      <c r="J20" s="135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12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IF(Personalizacion!$I$43="Opt Tier 3","",Personalizacion!$I$35)</f>
        <v/>
      </c>
      <c r="B21" s="151" t="str">
        <f>IF('3D Semana 2'!B10="Wgt","Wgt",IF(Personalizacion!$K$42="Default",IF('3D Semana 2'!I10&gt;=25,'3D Semana 2'!B10+N21,'3D Semana 2'!B10),IF('3D Semana 2'!J10&gt;=18,'3D Semana 2'!B10+N21,'3D Semana 2'!B10)))</f>
        <v/>
      </c>
      <c r="C21" s="151" t="str">
        <f>IF(Personalizacion!$K$43="Modified","4x12+","3x15+")</f>
        <v>4x12+</v>
      </c>
      <c r="D21" s="152"/>
      <c r="E21" s="152"/>
      <c r="F21" s="152"/>
      <c r="G21" s="153"/>
      <c r="H21" s="153"/>
      <c r="I21" s="153"/>
      <c r="J21" s="135"/>
      <c r="K21" s="179"/>
      <c r="L21" s="164"/>
      <c r="M21" s="4"/>
      <c r="N21" s="167"/>
      <c r="O21" s="4"/>
      <c r="P21" s="4"/>
      <c r="Q21" s="4"/>
      <c r="R21" s="127"/>
      <c r="S21" s="183">
        <f>(Q22)*500/((-216.0475144)+(16.2606339*R22)+(-0.002388645*R418*R418)+(-0.00113732*(R22*R22*R22)+(0.00000701863*(R22*R22*R22*R22)+(-0.00000001291*(R22*R22*R22*R22*R22)))))</f>
        <v>0</v>
      </c>
      <c r="T21" s="183">
        <f>(Q22)*(500/((594.31747775582)+(-27.23842536447*R22)+(0.82112226871*(R22*R22))+(-0.00930733913*(R22*R22*R22)+(0.00004731582*(R22*R22*R22*R22)+(-0.00000009054*(R22*R22*R22*R22*R22))))))</f>
        <v>0</v>
      </c>
      <c r="U21" s="4">
        <f>(P22)*500/((-216.0475144)+(16.2606339*B22)+(-0.002388645*B22*B22)+(-0.00113732*(B22*B22*B22)+(0.00000701863*(B22*B22*B22*B22)+(-0.00000001291*(B22*B22*B22*B22*B22)))))</f>
        <v>0</v>
      </c>
      <c r="V21" s="4">
        <f>(P22)*(500/((594.31747775582)+(-27.23842536447*B22)+(0.82112226871*(B22*B22))+(-0.00930733913*(B22*B22*B22)+(0.00004731582*(B22*B22*B22*B22)+(-0.00000009054*(B22*B22*B22*B22*B22))))))</f>
        <v>0</v>
      </c>
      <c r="W21" s="4"/>
      <c r="X21" s="4"/>
      <c r="Y21" s="4"/>
      <c r="Z21" s="4"/>
      <c r="AA21" s="4"/>
      <c r="AB21" s="4"/>
      <c r="AC21" s="4"/>
      <c r="AD21" s="4">
        <f t="shared" si="12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32.25" customHeight="1">
      <c r="A22" s="184" t="s">
        <v>67</v>
      </c>
      <c r="B22" s="185"/>
      <c r="C22" s="198" t="s">
        <v>78</v>
      </c>
      <c r="D22" s="105"/>
      <c r="E22" s="187" t="str">
        <f>IF(B22="","",IF(AND(Personalizacion!$K$4="XY",Personalizacion!$K$6="Lbs"),S23,IF(AND(Personalizacion!$K$4="XX",Personalizacion!$K$6="Lbs"),T23,IF(AND(Personalizacion!$K$4="XY",Personalizacion!$K$6="Kg"),U23,V23))))</f>
        <v/>
      </c>
      <c r="F22" s="188"/>
      <c r="G22" s="186" t="s">
        <v>79</v>
      </c>
      <c r="H22" s="188"/>
      <c r="I22" s="190" t="str">
        <f>IF(B22="","",IF(AND(Personalizacion!$K$4="XY",Personalizacion!$K$6="Lbs"),S21,IF(AND(Personalizacion!$K$4="XX",Personalizacion!$K$6="Lbs"),T21,IF(AND(Personalizacion!$K$4="XY",Personalizacion!$K$6="Kg"),U21,V21))))</f>
        <v/>
      </c>
      <c r="J22" s="188"/>
      <c r="K22" s="187" t="str">
        <f>IF(B22="","",IF(AND(Personalizacion!$K$4="XY",Personalizacion!$K$6="Lbs"),S22,IF(AND(Personalizacion!$K$4="XX",Personalizacion!$K$6="Lbs"),T22,IF(AND(Personalizacion!$K$4="XY",Personalizacion!$K$6="Kg"),U22,V22))))</f>
        <v/>
      </c>
      <c r="L22" s="188"/>
      <c r="M22" s="4"/>
      <c r="N22" s="167"/>
      <c r="O22" s="4"/>
      <c r="P22" s="4">
        <f>SUM(W22:Z22)</f>
        <v>0</v>
      </c>
      <c r="Q22" s="4">
        <f>P22/2.2</f>
        <v>0</v>
      </c>
      <c r="R22" s="4">
        <f>B22/2.2</f>
        <v>0</v>
      </c>
      <c r="S22" s="183">
        <f>(Q22)*500/(-0.0000000078*R22^5+0.0000041543*R22^4-0.0006430507*R22^3-0.0126966343*R22^2+11.9982753419*R22-82.5815609216)</f>
        <v>0</v>
      </c>
      <c r="T22" s="183">
        <f>(Q22)*(500/((594.31747775582)+(-27.23842536447*R22)+(0.82112226871*(R22*R22))+(-0.00930733913*(R22*R22*R22)+(0.00004731582*(R22*R22*R22*R22)+(-0.00000009054*(R22*R22*R22*R22*R22))))))</f>
        <v>0</v>
      </c>
      <c r="U22" s="4">
        <f>(P22)*500/(-0.0000000071*B22^5+0.0000015978*B22^4+0.0003282035*B22^3-0.1389344062*B22^2+16.2595764612*B22-182.5406521018)</f>
        <v>0</v>
      </c>
      <c r="V22" s="4">
        <f>(P22)*500/(-0.0000000071*B22^5+0.0000015978*B22^4+0.0003282035*B22^3-0.1389344062*B22^2+16.2595764612*B22-182.5406521018)</f>
        <v>0</v>
      </c>
      <c r="W22" s="4">
        <f>IF(OR('3D Semana 10'!A14="Deadlift",'3D Semana 10'!A14="Bench",'3D Semana 10'!A14="Squat"),('3D Semana 10'!B14*MAX('3D Semana 10'!G14:L15))/30+'3D Semana 10'!B14,0)</f>
        <v>0</v>
      </c>
      <c r="X22" s="4">
        <f>IF(OR('3D Semana 10'!A25="Deadlift",'3D Semana 10'!A25="Bench",'3D Semana 10'!A25="Squat"),('3D Semana 10'!B25*MAX('3D Semana 10'!G25:L26))/30+'3D Semana 10'!B25,0)</f>
        <v>0</v>
      </c>
      <c r="Y22" s="4">
        <f>IF(OR('3D Semana 11'!A3="Deadlift",'3D Semana 11'!A3="Bench",'3D Semana 11'!A3="Squat"),('3D Semana 11'!B3*MAX('3D Semana 11'!G3:L4))/30+'3D Semana 11'!B3,0)</f>
        <v>0</v>
      </c>
      <c r="Z22" s="4">
        <f>IF(OR('3D Semana 11'!A14="Deadlift",'3D Semana 11'!A14="Bench",'3D Semana 11'!A14="Squat"),('3D Semana 11'!B14*MAX('3D Semana 11'!G14:L15))/30+'3D Semana 11'!B14,0)</f>
        <v>0</v>
      </c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Sentadilla</v>
      </c>
      <c r="F23" s="203" t="str">
        <f>IF(I25="","",SUM(B25*(MAX(G25:L26))*0.0333+B25))</f>
        <v/>
      </c>
      <c r="G23" s="166"/>
      <c r="H23" s="166"/>
      <c r="I23" s="166"/>
      <c r="J23" s="166"/>
      <c r="K23" s="166"/>
      <c r="L23" s="166"/>
      <c r="M23" s="4"/>
      <c r="N23" s="4"/>
      <c r="O23" s="4"/>
      <c r="P23" s="4" t="s">
        <v>70</v>
      </c>
      <c r="Q23" s="4" t="s">
        <v>70</v>
      </c>
      <c r="R23" s="4" t="s">
        <v>62</v>
      </c>
      <c r="S23" s="4" t="str">
        <f>IF(B22="","",500+100*(Q22-(310.67*LN(R22)-857.785))/(53.216*LN(R22)-147.0835))</f>
        <v/>
      </c>
      <c r="T23" s="4" t="str">
        <f>IF(B22="","",500+100*(Q22-(125.1435*LN(R22)-228.03))/(34.5246*LN(R22)-86.8301))</f>
        <v/>
      </c>
      <c r="U23" s="4" t="str">
        <f>IF(B22="","",500+100*(P22-(310.67*LN(B22)-857.785))/(53.216*LN(B22)-147.0835))</f>
        <v/>
      </c>
      <c r="V23" s="4" t="str">
        <f>IF(B22="","",500+100*(P22-(125.1435*LN(B22)-228.03))/(34.5246*LN(B22)-86.8301))</f>
        <v/>
      </c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 t="s">
        <v>71</v>
      </c>
      <c r="Q24" s="4" t="s">
        <v>8</v>
      </c>
      <c r="R24" s="4" t="s">
        <v>8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Personalizacion!$I$13</f>
        <v>Sentadilla</v>
      </c>
      <c r="B25" s="123" t="str">
        <f>IF('3D Semana 10'!B14="Retest","Wgt",IF(AND(Z25=0,R25=0),"Retest",IF(Z25+AA25=3,'3D Semana 10'!B14+AC25,IF(Z25+AA25=5,'3D Semana 10'!B14+N25,'3D Semana 10'!B14))))</f>
        <v>Wgt</v>
      </c>
      <c r="C25" s="123" t="str">
        <f>IF(B25="Retest","5RM",IF(AND('3D Semana 10'!B14="Retest",Personalizacion!$K$13="Default"),"5x3+",IF(AND('3D Semana 10'!B14="Retest",Personalizacion!$K$13="Modified"),"3x5+",IF(SUM('3D Semana 10'!G14:L15)&gt;=X25,'3D Semana 10'!C14,IF('3D Semana 10'!C14="5x3+","6x2+",IF('3D Semana 10'!C14="6x2+","10x1+",IF('3D Semana 10'!C14="10x1+","5RM",IF('3D Semana 10'!C14="3x5+","4x3+",IF('3D Semana 10'!C14="4x3+","5x2+","5RM")))))))))</f>
        <v>5x3+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35"/>
      <c r="H25" s="135"/>
      <c r="I25" s="135"/>
      <c r="J25" s="135"/>
      <c r="K25" s="135"/>
      <c r="L25" s="13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IF(OR('3D Semana 10'!C14="10x1+",'3D Semana 10'!C14="5x2+"),0,1)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IF(OR('3D Semana 10'!C14="5x3+",'3D Semana 10'!C14="3x5+"),15,IF(OR('3D Semana 10'!C14="6x2+",'3D Semana 10'!C14="4x3+"),12,10))</f>
        <v>10</v>
      </c>
      <c r="Y25" s="4">
        <f>SUMPRODUCT('3D Semana 10'!G14:L15+'3D Semana 10'!G15:L15)</f>
        <v>0</v>
      </c>
      <c r="Z25" s="127">
        <f>IF(Y25&gt;=X25,"1",0)</f>
        <v>0</v>
      </c>
      <c r="AA25" s="4">
        <f>IF(Personalizacion!$K$9="Modified",2,4)</f>
        <v>4</v>
      </c>
      <c r="AB25" s="4">
        <f>IF('3D Semana 10'!C14="5x3+",'3D Semana 10'!K14,IF('3D Semana 10'!C14="3x5+",'3D Semana 10'!I14,0))</f>
        <v>0</v>
      </c>
      <c r="AC25" s="4" t="str">
        <f>IF('3D Semana 10'!C14="5x3+",IF(AND(AB25&gt;=3,AB25&lt;=4),N25,IF(AND(AB25&gt;=5,AB25&lt;=7),O25,P25)),IF(AND(AB25&gt;=5,AB25&lt;=6),N25,IF(AND(AB25&gt;=7,AB25&lt;=8),O25,P25)))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0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0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>
        <f t="array" ref="AQ25">IF(OR($B25="Wgt",$B25="Reset",$B25="Retest",$B25=0),0,IF(Personalizacion!$K$6="Lbs",INDEX(#REF!,MATCH($B25,#REF!,0)),INDEX('Kg BarCalc'!N:N,MATCH($B25,'Kg BarCalc'!$A:$A,0))))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Personalizacion!$I$14</f>
        <v>Press de banca</v>
      </c>
      <c r="B27" s="142" t="str">
        <f>IF(OR('3D Semana 10'!B16="Reset",'3D Semana 10'!B16="Wgt"),"Wgt",IF(SUMPRODUCT('3D Semana 10'!G16:J16)&gt;=X27,SUM('3D Semana 10'!B16+N27),IF(OR('3D Semana 10'!C16="3x6",'3D Semana 10'!C16="4x4"),"Reset",'3D Semana 10'!B16)))</f>
        <v>Wgt</v>
      </c>
      <c r="C27" s="142" t="str">
        <f>IF(AND(B27="Reset",Personalizacion!$K$14="Default"),"3x10",IF(AND(B27="Reset",Personalizacion!$K$14="Modified"),"4x8",IF(SUMPRODUCT('3D Semana 10'!G16:J16)&gt;=X27,'3D Semana 10'!C16,IF('3D Semana 10'!C16="3x10","3x8",IF('3D Semana 10'!C16="3x8","3x6",IF('3D Semana 10'!C16="3x6","Wgt",IF('3D Semana 10'!C16="4x8","4x6",IF('3D Semana 10'!C16="4x6","4x4","Wgt"))))))))</f>
        <v>Wgt</v>
      </c>
      <c r="D27" s="143">
        <f t="shared" ref="D27:F27" si="14">T27</f>
        <v>0</v>
      </c>
      <c r="E27" s="143">
        <f t="shared" si="14"/>
        <v>0</v>
      </c>
      <c r="F27" s="143">
        <f t="shared" si="14"/>
        <v>0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IF('3D Semana 10'!C16="3x10",30,IF('3D Semana 10'!C16="4x8",32,IF(OR('3D Semana 10'!C16="3x8",'3D Semana 10'!C16="4x6"),24,IF('3D Semana 10'!C16="3x6",18,16))))</f>
        <v>16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0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>
        <f t="array" ref="AQ27">IF(OR($B27="Wgt",$B27="Reset",$B27="Retest",$B27=0),0,IF(Personalizacion!$K$6="Lbs",INDEX(#REF!,MATCH($B27,#REF!,0)),INDEX('Kg BarCalc'!N:N,MATCH($B27,'Kg BarCalc'!$A:$A,0))))</f>
        <v>0</v>
      </c>
      <c r="AR27" s="4"/>
    </row>
    <row r="28" ht="15.75" customHeight="1">
      <c r="A28" s="141" t="str">
        <f>IF(Personalizacion!$I$15="Opt Tier 2","",Personalizacion!$I$15)</f>
        <v/>
      </c>
      <c r="B28" s="142" t="str">
        <f>IF(OR('3D Semana 10'!B17="Reset",'3D Semana 10'!B17="Wgt"),"Wgt",IF(SUMPRODUCT('3D Semana 10'!G17:J17)&gt;=X28,SUM('3D Semana 10'!B17+N28),IF(OR('3D Semana 10'!C17="3x6",'3D Semana 10'!C17="4x4"),"Reset",'3D Semana 10'!B17)))</f>
        <v>Wgt</v>
      </c>
      <c r="C28" s="142" t="str">
        <f>IF(AND(B28="Reset",Personalizacion!$K$15="Default"),"3x10",IF(AND(B28="Reset",Personalizacion!$K$15="Modified"),"4x8",IF(SUMPRODUCT('3D Semana 10'!G17:J17)&gt;=X28,'3D Semana 10'!C17,IF('3D Semana 10'!C17="3x10","3x8",IF('3D Semana 10'!C17="3x8","3x6",IF('3D Semana 10'!C17="3x6","Wgt",IF('3D Semana 10'!C17="4x8","4x6",IF('3D Semana 10'!C17="4x6","4x4","Wgt"))))))))</f>
        <v>Wgt</v>
      </c>
      <c r="D28" s="143">
        <f t="shared" ref="D28:F28" si="15">T28</f>
        <v>0</v>
      </c>
      <c r="E28" s="143">
        <f t="shared" si="15"/>
        <v>0</v>
      </c>
      <c r="F28" s="143">
        <f t="shared" si="15"/>
        <v>0</v>
      </c>
      <c r="G28" s="144"/>
      <c r="H28" s="144"/>
      <c r="I28" s="144"/>
      <c r="J28" s="135"/>
      <c r="K28" s="179"/>
      <c r="L28" s="164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10'!C17="3x10",30,IF('3D Semana 10'!C17="4x8",32,IF(OR('3D Semana 10'!C17="3x8",'3D Semana 10'!C17="4x6"),24,IF('3D Semana 10'!C17="3x6",18,16))))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0" t="str">
        <f>Personalizacion!$I$16</f>
        <v>Jalon al pecho</v>
      </c>
      <c r="B29" s="151">
        <f>IF('3D Semana 10'!B18="Wgt","Wgt",IF(Personalizacion!$K$40="Default",IF('3D Semana 10'!I18&gt;=25,'3D Semana 10'!B18+N29,'3D Semana 10'!B18),IF('3D Semana 10'!J18&gt;=18,'3D Semana 10'!B18+N29,'3D Semana 10'!B18)))</f>
        <v>30</v>
      </c>
      <c r="C29" s="151" t="str">
        <f>IF(Personalizacion!$K$16="Modified","4x12+","3x15+")</f>
        <v>3x15+</v>
      </c>
      <c r="D29" s="195"/>
      <c r="E29" s="195"/>
      <c r="F29" s="195"/>
      <c r="G29" s="153"/>
      <c r="H29" s="153"/>
      <c r="I29" s="153"/>
      <c r="J29" s="135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IF(Personalizacion!$I$17="Opt Tier 3","",Personalizacion!$I$17)</f>
        <v>Curl de biceps barra Z</v>
      </c>
      <c r="B30" s="151" t="str">
        <f>IF('3D Semana 10'!B19="Wgt","Wgt",IF(Personalizacion!$K$41="Default",IF('3D Semana 10'!I19&gt;=25,'3D Semana 10'!B19+N30,'3D Semana 10'!B19),IF('3D Semana 10'!J19&gt;=18,'3D Semana 10'!B19+N30,'3D Semana 10'!B19)))</f>
        <v/>
      </c>
      <c r="C30" s="151" t="str">
        <f>IF(Personalizacion!$K$17="Modified","4x12+","3x15+")</f>
        <v>4x12+</v>
      </c>
      <c r="D30" s="195"/>
      <c r="E30" s="195"/>
      <c r="F30" s="195"/>
      <c r="G30" s="153"/>
      <c r="H30" s="153"/>
      <c r="I30" s="153"/>
      <c r="J30" s="135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IF(Personalizacion!$I$18="Opt Tier 3","",Personalizacion!$I$18)</f>
        <v>Peso muerto rumano</v>
      </c>
      <c r="B31" s="151" t="str">
        <f>IF('3D Semana 10'!B20="Wgt","Wgt",IF(Personalizacion!$K$42="Default",IF('3D Semana 10'!I20&gt;=25,'3D Semana 10'!B20+N31,'3D Semana 10'!B20),IF('3D Semana 10'!J20&gt;=18,'3D Semana 10'!B20+N31,'3D Semana 10'!B20)))</f>
        <v/>
      </c>
      <c r="C31" s="151" t="str">
        <f>IF(Personalizacion!$K$18="Modified","4x12+","3x15+")</f>
        <v>3x15+</v>
      </c>
      <c r="D31" s="197"/>
      <c r="E31" s="197"/>
      <c r="F31" s="197"/>
      <c r="G31" s="153"/>
      <c r="H31" s="153"/>
      <c r="I31" s="153"/>
      <c r="J31" s="135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IF(Personalizacion!$I$19="Opt Tier 3","",Personalizacion!$I$19)</f>
        <v>Extension de triceps en polea alta</v>
      </c>
      <c r="B32" s="151" t="str">
        <f>IF('3D Semana 10'!B21="Wgt","Wgt",IF(Personalizacion!$K$43="Default",IF('3D Semana 10'!I21&gt;=25,'3D Semana 10'!B21+N32,'3D Semana 10'!B21),IF('3D Semana 10'!J21&gt;=18,'3D Semana 10'!B21+N32,'3D Semana 10'!B21)))</f>
        <v/>
      </c>
      <c r="C32" s="151" t="str">
        <f>IF(Personalizacion!$K$19="Modified","4x12+","3x15+")</f>
        <v>4x12+</v>
      </c>
      <c r="D32" s="195"/>
      <c r="E32" s="195"/>
      <c r="F32" s="195"/>
      <c r="G32" s="153"/>
      <c r="H32" s="153"/>
      <c r="I32" s="153"/>
      <c r="J32" s="135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4"/>
      <c r="B33" s="4"/>
      <c r="C33" s="4"/>
      <c r="D33" s="167"/>
      <c r="E33" s="167"/>
      <c r="F33" s="16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E1:AQ1"/>
    <mergeCell ref="D2:F2"/>
    <mergeCell ref="K5:L6"/>
    <mergeCell ref="K7:L10"/>
    <mergeCell ref="AE12:AQ12"/>
    <mergeCell ref="K16:L17"/>
    <mergeCell ref="K18:L21"/>
    <mergeCell ref="AE23:AQ23"/>
    <mergeCell ref="K27:L28"/>
    <mergeCell ref="K29:L32"/>
    <mergeCell ref="D13:F13"/>
    <mergeCell ref="C22:D22"/>
    <mergeCell ref="E22:F22"/>
    <mergeCell ref="G22:H22"/>
    <mergeCell ref="I22:J22"/>
    <mergeCell ref="K22:L22"/>
    <mergeCell ref="D24:F24"/>
  </mergeCells>
  <conditionalFormatting sqref="G14:I14">
    <cfRule type="expression" dxfId="0" priority="1">
      <formula>$C14="5x3+"</formula>
    </cfRule>
  </conditionalFormatting>
  <conditionalFormatting sqref="G14:I14">
    <cfRule type="expression" dxfId="0" priority="2">
      <formula>$C14="5x2+"</formula>
    </cfRule>
  </conditionalFormatting>
  <conditionalFormatting sqref="G14:I14">
    <cfRule type="expression" dxfId="0" priority="3">
      <formula>$C14="10x1+"</formula>
    </cfRule>
  </conditionalFormatting>
  <conditionalFormatting sqref="L14 G14:I14">
    <cfRule type="expression" dxfId="0" priority="4">
      <formula>$C14="6x2+"</formula>
    </cfRule>
  </conditionalFormatting>
  <conditionalFormatting sqref="A3">
    <cfRule type="expression" dxfId="0" priority="5">
      <formula>$C3="5x3+"</formula>
    </cfRule>
  </conditionalFormatting>
  <conditionalFormatting sqref="A3">
    <cfRule type="expression" dxfId="0" priority="6">
      <formula>$C3="5x2+"</formula>
    </cfRule>
  </conditionalFormatting>
  <conditionalFormatting sqref="A3">
    <cfRule type="expression" dxfId="0" priority="7">
      <formula>$C3="10x1+"</formula>
    </cfRule>
  </conditionalFormatting>
  <conditionalFormatting sqref="A3">
    <cfRule type="expression" dxfId="0" priority="8">
      <formula>$C3="6x2+"</formula>
    </cfRule>
  </conditionalFormatting>
  <conditionalFormatting sqref="A3">
    <cfRule type="expression" dxfId="0" priority="9">
      <formula>$C3="5RM"</formula>
    </cfRule>
  </conditionalFormatting>
  <conditionalFormatting sqref="A3">
    <cfRule type="expression" dxfId="0" priority="10">
      <formula>$C3="3x5+"</formula>
    </cfRule>
  </conditionalFormatting>
  <conditionalFormatting sqref="A3">
    <cfRule type="expression" dxfId="0" priority="11">
      <formula>$C3="4x3+"</formula>
    </cfRule>
  </conditionalFormatting>
  <conditionalFormatting sqref="A14">
    <cfRule type="expression" dxfId="0" priority="12">
      <formula>$C14="5x3+"</formula>
    </cfRule>
  </conditionalFormatting>
  <conditionalFormatting sqref="A14">
    <cfRule type="expression" dxfId="0" priority="13">
      <formula>$C14="5x2+"</formula>
    </cfRule>
  </conditionalFormatting>
  <conditionalFormatting sqref="A14">
    <cfRule type="expression" dxfId="0" priority="14">
      <formula>$C14="10x1+"</formula>
    </cfRule>
  </conditionalFormatting>
  <conditionalFormatting sqref="A14">
    <cfRule type="expression" dxfId="0" priority="15">
      <formula>$C14="6x2+"</formula>
    </cfRule>
  </conditionalFormatting>
  <conditionalFormatting sqref="A14">
    <cfRule type="expression" dxfId="0" priority="16">
      <formula>$C14="5RM"</formula>
    </cfRule>
  </conditionalFormatting>
  <conditionalFormatting sqref="A14">
    <cfRule type="expression" dxfId="0" priority="17">
      <formula>$C14="3x5+"</formula>
    </cfRule>
  </conditionalFormatting>
  <conditionalFormatting sqref="A14">
    <cfRule type="expression" dxfId="0" priority="18">
      <formula>$C14="4x3+"</formula>
    </cfRule>
  </conditionalFormatting>
  <conditionalFormatting sqref="A25">
    <cfRule type="expression" dxfId="0" priority="19">
      <formula>$C25="5x3+"</formula>
    </cfRule>
  </conditionalFormatting>
  <conditionalFormatting sqref="A25">
    <cfRule type="expression" dxfId="0" priority="20">
      <formula>$C25="5x2+"</formula>
    </cfRule>
  </conditionalFormatting>
  <conditionalFormatting sqref="A25">
    <cfRule type="expression" dxfId="0" priority="21">
      <formula>$C25="10x1+"</formula>
    </cfRule>
  </conditionalFormatting>
  <conditionalFormatting sqref="A25">
    <cfRule type="expression" dxfId="0" priority="22">
      <formula>$C25="6x2+"</formula>
    </cfRule>
  </conditionalFormatting>
  <conditionalFormatting sqref="A25">
    <cfRule type="expression" dxfId="0" priority="23">
      <formula>$C25="5RM"</formula>
    </cfRule>
  </conditionalFormatting>
  <conditionalFormatting sqref="A25">
    <cfRule type="expression" dxfId="0" priority="24">
      <formula>$C25="3x5+"</formula>
    </cfRule>
  </conditionalFormatting>
  <conditionalFormatting sqref="A25">
    <cfRule type="expression" dxfId="0" priority="25">
      <formula>$C25="4x3+"</formula>
    </cfRule>
  </conditionalFormatting>
  <conditionalFormatting sqref="D3:I3">
    <cfRule type="expression" dxfId="0" priority="26">
      <formula>$C3="3x5+"</formula>
    </cfRule>
  </conditionalFormatting>
  <conditionalFormatting sqref="D3:I3">
    <cfRule type="expression" dxfId="0" priority="27">
      <formula>$C3="4x3+"</formula>
    </cfRule>
  </conditionalFormatting>
  <conditionalFormatting sqref="K3">
    <cfRule type="expression" dxfId="0" priority="28">
      <formula>$C3="5x3+"</formula>
    </cfRule>
  </conditionalFormatting>
  <conditionalFormatting sqref="K3">
    <cfRule type="expression" dxfId="0" priority="29">
      <formula>$C3="5x2+"</formula>
    </cfRule>
  </conditionalFormatting>
  <conditionalFormatting sqref="K3">
    <cfRule type="expression" dxfId="0" priority="30">
      <formula>$C3="10x1+"</formula>
    </cfRule>
  </conditionalFormatting>
  <conditionalFormatting sqref="K3">
    <cfRule type="expression" dxfId="0" priority="31">
      <formula>$C3="6x2+"</formula>
    </cfRule>
  </conditionalFormatting>
  <conditionalFormatting sqref="D3:I3">
    <cfRule type="expression" dxfId="0" priority="32">
      <formula>$C3="5x3+"</formula>
    </cfRule>
  </conditionalFormatting>
  <conditionalFormatting sqref="D3:I3">
    <cfRule type="expression" dxfId="0" priority="33">
      <formula>$C3="5x2+"</formula>
    </cfRule>
  </conditionalFormatting>
  <conditionalFormatting sqref="D3:I3">
    <cfRule type="expression" dxfId="0" priority="34">
      <formula>$C3="10x1+"</formula>
    </cfRule>
  </conditionalFormatting>
  <conditionalFormatting sqref="D3:I3 L3">
    <cfRule type="expression" dxfId="0" priority="35">
      <formula>$C3="6x2+"</formula>
    </cfRule>
  </conditionalFormatting>
  <conditionalFormatting sqref="D3:F3">
    <cfRule type="expression" dxfId="0" priority="36">
      <formula>$C3="5RM"</formula>
    </cfRule>
  </conditionalFormatting>
  <conditionalFormatting sqref="G4:I4 K4">
    <cfRule type="expression" dxfId="0" priority="37">
      <formula>$C3="10x1+"</formula>
    </cfRule>
  </conditionalFormatting>
  <conditionalFormatting sqref="B3:C3">
    <cfRule type="expression" dxfId="0" priority="38">
      <formula>$C3="5x3+"</formula>
    </cfRule>
  </conditionalFormatting>
  <conditionalFormatting sqref="B3:C3">
    <cfRule type="expression" dxfId="0" priority="39">
      <formula>$C3="5x2+"</formula>
    </cfRule>
  </conditionalFormatting>
  <conditionalFormatting sqref="B3:C3">
    <cfRule type="expression" dxfId="0" priority="40">
      <formula>$C3="10x1+"</formula>
    </cfRule>
  </conditionalFormatting>
  <conditionalFormatting sqref="B3:C3">
    <cfRule type="expression" dxfId="0" priority="41">
      <formula>$C3="6x2+"</formula>
    </cfRule>
  </conditionalFormatting>
  <conditionalFormatting sqref="B3:C3">
    <cfRule type="expression" dxfId="0" priority="42">
      <formula>$C3="5RM"</formula>
    </cfRule>
  </conditionalFormatting>
  <conditionalFormatting sqref="B3:C3">
    <cfRule type="expression" dxfId="0" priority="43">
      <formula>$C3="3x5+"</formula>
    </cfRule>
  </conditionalFormatting>
  <conditionalFormatting sqref="B3:C3">
    <cfRule type="expression" dxfId="0" priority="44">
      <formula>$C3="4x3+"</formula>
    </cfRule>
  </conditionalFormatting>
  <conditionalFormatting sqref="B14:C14">
    <cfRule type="expression" dxfId="0" priority="45">
      <formula>$C14="5x3+"</formula>
    </cfRule>
  </conditionalFormatting>
  <conditionalFormatting sqref="B14:C14">
    <cfRule type="expression" dxfId="0" priority="46">
      <formula>$C14="5x2+"</formula>
    </cfRule>
  </conditionalFormatting>
  <conditionalFormatting sqref="B14:C14">
    <cfRule type="expression" dxfId="0" priority="47">
      <formula>$C14="10x1+"</formula>
    </cfRule>
  </conditionalFormatting>
  <conditionalFormatting sqref="B14:C14">
    <cfRule type="expression" dxfId="0" priority="48">
      <formula>$C14="6x2+"</formula>
    </cfRule>
  </conditionalFormatting>
  <conditionalFormatting sqref="B14:C14">
    <cfRule type="expression" dxfId="0" priority="49">
      <formula>$C14="5RM"</formula>
    </cfRule>
  </conditionalFormatting>
  <conditionalFormatting sqref="B14:C14">
    <cfRule type="expression" dxfId="0" priority="50">
      <formula>$C14="3x5+"</formula>
    </cfRule>
  </conditionalFormatting>
  <conditionalFormatting sqref="B14:C14">
    <cfRule type="expression" dxfId="0" priority="51">
      <formula>$C14="4x3+"</formula>
    </cfRule>
  </conditionalFormatting>
  <conditionalFormatting sqref="G15:I15 K15">
    <cfRule type="expression" dxfId="0" priority="52">
      <formula>$C14="10x1+"</formula>
    </cfRule>
  </conditionalFormatting>
  <conditionalFormatting sqref="G14:I14">
    <cfRule type="expression" dxfId="0" priority="53">
      <formula>$C14="3x5+"</formula>
    </cfRule>
  </conditionalFormatting>
  <conditionalFormatting sqref="G14:I14">
    <cfRule type="expression" dxfId="0" priority="54">
      <formula>$C14="4x3+"</formula>
    </cfRule>
  </conditionalFormatting>
  <conditionalFormatting sqref="K14">
    <cfRule type="expression" dxfId="0" priority="55">
      <formula>$C14="5x3+"</formula>
    </cfRule>
  </conditionalFormatting>
  <conditionalFormatting sqref="K14">
    <cfRule type="expression" dxfId="0" priority="56">
      <formula>$C14="5x2+"</formula>
    </cfRule>
  </conditionalFormatting>
  <conditionalFormatting sqref="K14">
    <cfRule type="expression" dxfId="0" priority="57">
      <formula>$C14="10x1+"</formula>
    </cfRule>
  </conditionalFormatting>
  <conditionalFormatting sqref="K14">
    <cfRule type="expression" dxfId="0" priority="58">
      <formula>$C14="6x2+"</formula>
    </cfRule>
  </conditionalFormatting>
  <conditionalFormatting sqref="D14:F15">
    <cfRule type="expression" dxfId="0" priority="59">
      <formula>$C14="5x3+"</formula>
    </cfRule>
  </conditionalFormatting>
  <conditionalFormatting sqref="D14:F15">
    <cfRule type="expression" dxfId="0" priority="60">
      <formula>$C14="5x2+"</formula>
    </cfRule>
  </conditionalFormatting>
  <conditionalFormatting sqref="D14:F15">
    <cfRule type="expression" dxfId="0" priority="61">
      <formula>$C14="10x1+"</formula>
    </cfRule>
  </conditionalFormatting>
  <conditionalFormatting sqref="D14:F15">
    <cfRule type="expression" dxfId="0" priority="62">
      <formula>$C14="6x2+"</formula>
    </cfRule>
  </conditionalFormatting>
  <conditionalFormatting sqref="D14:F15">
    <cfRule type="expression" dxfId="0" priority="63">
      <formula>$C14="5RM"</formula>
    </cfRule>
  </conditionalFormatting>
  <conditionalFormatting sqref="D14:F15">
    <cfRule type="expression" dxfId="0" priority="64">
      <formula>$C14="3x5+"</formula>
    </cfRule>
  </conditionalFormatting>
  <conditionalFormatting sqref="D14:F15">
    <cfRule type="expression" dxfId="0" priority="65">
      <formula>$C14="4x3+"</formula>
    </cfRule>
  </conditionalFormatting>
  <conditionalFormatting sqref="B25">
    <cfRule type="expression" dxfId="0" priority="66">
      <formula>$C25="5x3+"</formula>
    </cfRule>
  </conditionalFormatting>
  <conditionalFormatting sqref="C25">
    <cfRule type="expression" dxfId="0" priority="67">
      <formula>$C25="5x3+"</formula>
    </cfRule>
  </conditionalFormatting>
  <conditionalFormatting sqref="C25">
    <cfRule type="expression" dxfId="0" priority="68">
      <formula>$C25="5x2+"</formula>
    </cfRule>
  </conditionalFormatting>
  <conditionalFormatting sqref="C25">
    <cfRule type="expression" dxfId="0" priority="69">
      <formula>$C25="10x1+"</formula>
    </cfRule>
  </conditionalFormatting>
  <conditionalFormatting sqref="C25">
    <cfRule type="expression" dxfId="0" priority="70">
      <formula>$C25="6x2+"</formula>
    </cfRule>
  </conditionalFormatting>
  <conditionalFormatting sqref="C25">
    <cfRule type="expression" dxfId="0" priority="71">
      <formula>$C25="5RM"</formula>
    </cfRule>
  </conditionalFormatting>
  <conditionalFormatting sqref="C25">
    <cfRule type="expression" dxfId="0" priority="72">
      <formula>$C25="3x5+"</formula>
    </cfRule>
  </conditionalFormatting>
  <conditionalFormatting sqref="C25">
    <cfRule type="expression" dxfId="0" priority="73">
      <formula>$C25="4x3+"</formula>
    </cfRule>
  </conditionalFormatting>
  <conditionalFormatting sqref="B25">
    <cfRule type="expression" dxfId="0" priority="74">
      <formula>$C25="5x2+"</formula>
    </cfRule>
  </conditionalFormatting>
  <conditionalFormatting sqref="B25">
    <cfRule type="expression" dxfId="0" priority="75">
      <formula>$C25="10x1+"</formula>
    </cfRule>
  </conditionalFormatting>
  <conditionalFormatting sqref="B25">
    <cfRule type="expression" dxfId="0" priority="76">
      <formula>$C25="6x2+"</formula>
    </cfRule>
  </conditionalFormatting>
  <conditionalFormatting sqref="D25:F26">
    <cfRule type="expression" dxfId="0" priority="77">
      <formula>$C25="5x3+"</formula>
    </cfRule>
  </conditionalFormatting>
  <conditionalFormatting sqref="D25:F26">
    <cfRule type="expression" dxfId="0" priority="78">
      <formula>$C25="5x2+"</formula>
    </cfRule>
  </conditionalFormatting>
  <conditionalFormatting sqref="D25:F26">
    <cfRule type="expression" dxfId="0" priority="79">
      <formula>$C25="10x1+"</formula>
    </cfRule>
  </conditionalFormatting>
  <conditionalFormatting sqref="D25:F26">
    <cfRule type="expression" dxfId="0" priority="80">
      <formula>$C25="6x2+"</formula>
    </cfRule>
  </conditionalFormatting>
  <conditionalFormatting sqref="D25:F26">
    <cfRule type="expression" dxfId="0" priority="81">
      <formula>$C25="5RM"</formula>
    </cfRule>
  </conditionalFormatting>
  <conditionalFormatting sqref="D25:F26">
    <cfRule type="expression" dxfId="0" priority="82">
      <formula>$C25="3x5+"</formula>
    </cfRule>
  </conditionalFormatting>
  <conditionalFormatting sqref="D25:F26">
    <cfRule type="expression" dxfId="0" priority="83">
      <formula>$C25="4x3+"</formula>
    </cfRule>
  </conditionalFormatting>
  <conditionalFormatting sqref="B25">
    <cfRule type="expression" dxfId="0" priority="84">
      <formula>$C25="5RM"</formula>
    </cfRule>
  </conditionalFormatting>
  <conditionalFormatting sqref="B25">
    <cfRule type="expression" dxfId="0" priority="85">
      <formula>$C25="3x5+"</formula>
    </cfRule>
  </conditionalFormatting>
  <conditionalFormatting sqref="B25">
    <cfRule type="expression" dxfId="0" priority="86">
      <formula>$C25="4x3+"</formula>
    </cfRule>
  </conditionalFormatting>
  <conditionalFormatting sqref="K25">
    <cfRule type="expression" dxfId="0" priority="87">
      <formula>$C25="5x3+"</formula>
    </cfRule>
  </conditionalFormatting>
  <conditionalFormatting sqref="K25">
    <cfRule type="expression" dxfId="0" priority="88">
      <formula>$C25="5x2+"</formula>
    </cfRule>
  </conditionalFormatting>
  <conditionalFormatting sqref="K25">
    <cfRule type="expression" dxfId="0" priority="89">
      <formula>$C25="10x1+"</formula>
    </cfRule>
  </conditionalFormatting>
  <conditionalFormatting sqref="K25">
    <cfRule type="expression" dxfId="0" priority="90">
      <formula>$C25="6x2+"</formula>
    </cfRule>
  </conditionalFormatting>
  <conditionalFormatting sqref="G25:J25">
    <cfRule type="expression" dxfId="0" priority="91">
      <formula>$C25="5x3+"</formula>
    </cfRule>
  </conditionalFormatting>
  <conditionalFormatting sqref="G25:J25">
    <cfRule type="expression" dxfId="0" priority="92">
      <formula>$C25="5x2+"</formula>
    </cfRule>
  </conditionalFormatting>
  <conditionalFormatting sqref="G25:J25">
    <cfRule type="expression" dxfId="0" priority="93">
      <formula>$C25="10x1+"</formula>
    </cfRule>
  </conditionalFormatting>
  <conditionalFormatting sqref="G25:J25 L25">
    <cfRule type="expression" dxfId="0" priority="94">
      <formula>$C25="6x2+"</formula>
    </cfRule>
  </conditionalFormatting>
  <conditionalFormatting sqref="G26:K26">
    <cfRule type="expression" dxfId="0" priority="95">
      <formula>$C25="10x1+"</formula>
    </cfRule>
  </conditionalFormatting>
  <conditionalFormatting sqref="G25:I25">
    <cfRule type="expression" dxfId="0" priority="96">
      <formula>$C25="3x5+"</formula>
    </cfRule>
  </conditionalFormatting>
  <conditionalFormatting sqref="G25:J25">
    <cfRule type="expression" dxfId="0" priority="97">
      <formula>$C25="4x3+"</formula>
    </cfRule>
  </conditionalFormatting>
  <conditionalFormatting sqref="J3">
    <cfRule type="expression" dxfId="0" priority="98">
      <formula>$C3="5x3+"</formula>
    </cfRule>
  </conditionalFormatting>
  <conditionalFormatting sqref="J3">
    <cfRule type="expression" dxfId="0" priority="99">
      <formula>$C3="5x2+"</formula>
    </cfRule>
  </conditionalFormatting>
  <conditionalFormatting sqref="J3">
    <cfRule type="expression" dxfId="0" priority="100">
      <formula>$C3="10x1+"</formula>
    </cfRule>
  </conditionalFormatting>
  <conditionalFormatting sqref="J3">
    <cfRule type="expression" dxfId="0" priority="101">
      <formula>$C3="6x2+"</formula>
    </cfRule>
  </conditionalFormatting>
  <conditionalFormatting sqref="J4">
    <cfRule type="expression" dxfId="0" priority="102">
      <formula>$C3="10x1+"</formula>
    </cfRule>
  </conditionalFormatting>
  <conditionalFormatting sqref="J3">
    <cfRule type="expression" dxfId="0" priority="103">
      <formula>$C3="4x3+"</formula>
    </cfRule>
  </conditionalFormatting>
  <conditionalFormatting sqref="J14">
    <cfRule type="expression" dxfId="0" priority="104">
      <formula>$C14="5x3+"</formula>
    </cfRule>
  </conditionalFormatting>
  <conditionalFormatting sqref="J14">
    <cfRule type="expression" dxfId="0" priority="105">
      <formula>$C14="5x2+"</formula>
    </cfRule>
  </conditionalFormatting>
  <conditionalFormatting sqref="J14">
    <cfRule type="expression" dxfId="0" priority="106">
      <formula>$C14="10x1+"</formula>
    </cfRule>
  </conditionalFormatting>
  <conditionalFormatting sqref="J14">
    <cfRule type="expression" dxfId="0" priority="107">
      <formula>$C14="6x2+"</formula>
    </cfRule>
  </conditionalFormatting>
  <conditionalFormatting sqref="J15">
    <cfRule type="expression" dxfId="0" priority="108">
      <formula>$C14="10x1+"</formula>
    </cfRule>
  </conditionalFormatting>
  <conditionalFormatting sqref="J14">
    <cfRule type="expression" dxfId="0" priority="109">
      <formula>$C14="4x3+"</formula>
    </cfRule>
  </conditionalFormatting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4" width="7.43"/>
    <col customWidth="1" hidden="1" min="15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10'!B3="Retest","Wgt",IF(AND(Z3=0,R3=0),"Retest",IF(Z3+AA3=3,'4D Semana 10'!B3+AC3,IF(Z3+AA3=5,'4D Semana 10'!B3+N3,'4D Semana 10'!B3))))</f>
        <v>Wgt</v>
      </c>
      <c r="C3" s="123" t="str">
        <f>IF(B3="Retest","5RM",IF(AND('4D Semana 10'!B3="Retest",Personalizacion!$K13="Default"),"5x3+",IF(AND('4D Semana 10'!B3="Retest",Personalizacion!$K13="Modified"),"3x5+",IF(SUM('4D Semana 10'!G3:L4)&gt;=X3,'4D Semana 10'!C3,IF('4D Semana 10'!C3="5x3+","6x2+",IF('4D Semana 10'!C3="6x2+","10x1+",IF('4D Semana 10'!C3="10x1+","5RM",IF('4D Semana 10'!C3="3x5+","4x3+",IF('4D Semana 10'!C3="4x3+","5x2+","5RM")))))))))</f>
        <v>10x1+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10'!C3="10x1+",'4D Semana 10'!C3="5x2+"),0,1)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10'!C3="5x3+",'4D Semana 10'!C3="3x5+"),15,IF(OR('4D Semana 10'!C3="6x2+",'4D Semana 10'!C3="4x3+"),12,10))</f>
        <v>12</v>
      </c>
      <c r="Y3" s="4">
        <f>SUMPRODUCT('4D Semana 10'!G3:L3+'4D Semana 10'!G4:L4)</f>
        <v>0</v>
      </c>
      <c r="Z3" s="127">
        <f>IF(Y3&gt;=X3,"1",0)</f>
        <v>0</v>
      </c>
      <c r="AA3" s="4">
        <f>IF(Personalizacion!$K$9="Modified",2,4)</f>
        <v>4</v>
      </c>
      <c r="AB3" s="4">
        <f>IF('4D Semana 10'!C3="5x3+",'4D Semana 10'!K3,IF('4D Semana 10'!C3="3x5+",'4D Semana 10'!I3,0))</f>
        <v>0</v>
      </c>
      <c r="AC3" s="4" t="str">
        <f>IF('4D Semana 10'!C3="5x3+",IF(AND(AB3&gt;=3,AB3&lt;=4),N3,IF(AND(AB3&gt;=5,AB3&lt;=7),O3,P3)),IF(AND(AB3&gt;=5,AB3&lt;=6),N3,IF(AND(AB3&gt;=7,AB3&lt;=8),O3,P3)))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10'!B5="Reset",'4D Semana 10'!B5="Wgt"),"Wgt",IF(SUMPRODUCT('4D Semana 10'!G5:J5)&gt;=X5,SUM('4D Semana 10'!B5+N5),IF(OR('4D Semana 10'!C5="3x6",'4D Semana 10'!C5="4x4"),"Reset",'4D Semana 10'!B5)))</f>
        <v>Wgt</v>
      </c>
      <c r="C5" s="142" t="str">
        <f>IF(AND('4D Semana 10'!B5="Reset",Personalizacion!$K$14="Default"),"3x10",IF(AND('4D Semana 10'!B5="Reset",Personalizacion!$K$14="Modified"),"4x8",IF(SUMPRODUCT('4D Semana 10'!G5:J5)&gt;=X5,'4D Semana 10'!C5,IF('4D Semana 10'!C5="3x10","3x8",IF('4D Semana 10'!C5="3x8","3x6",IF('4D Semana 10'!C5="3x6","Wgt",IF('4D Semana 10'!C5="4x8","4x6",IF('4D Semana 10'!C5="4x6","4x4","Wgt"))))))))</f>
        <v>Wgt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10'!C5="3x10",30,IF('4D Semana 10'!C5="4x8",32,IF(OR('4D Semana 10'!C5="3x8",'4D Semana 10'!C5="4x6"),24,IF('4D Semana 10'!C5="3x6",18,16))))</f>
        <v>16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10'!B6="Reset",'4D Semana 10'!B6="Wgt"),"Wgt",IF(SUMPRODUCT('4D Semana 10'!G6:J6)&gt;=X6,SUM('4D Semana 10'!B6+N6),IF(OR('4D Semana 10'!C6="3x6",'4D Semana 10'!C6="4x4"),"Reset",'4D Semana 10'!B6)))</f>
        <v>Wgt</v>
      </c>
      <c r="C6" s="142" t="str">
        <f>IF(AND('4D Semana 10'!B6="Reset",Personalizacion!$K$14="Default"),"3x10",IF(AND('4D Semana 10'!B6="Reset",Personalizacion!$K$14="Modified"),"4x8",IF(SUMPRODUCT('4D Semana 10'!G6:J6)&gt;=X6,'4D Semana 10'!C6,IF('4D Semana 10'!C6="3x10","3x8",IF('4D Semana 10'!C6="3x8","3x6",IF('4D Semana 10'!C6="3x6","Wgt",IF('4D Semana 10'!C6="4x8","4x6",IF('4D Semana 10'!C6="4x6","4x4","Wgt"))))))))</f>
        <v>Wgt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10'!C6="3x10",30,IF('4D Semana 10'!C6="4x8",32,IF(OR('4D Semana 10'!C6="3x8",'4D Semana 10'!C6="4x6"),24,IF('4D Semana 10'!C6="3x6",18,16))))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10'!B7="Wgt","Wgt",IF(Personalizacion!$K$16="Default",IF('4D Semana 10'!I7&gt;=25,'4D Semana 10'!B7+N7,'4D Semana 10'!B7),IF('4D Semana 10'!J7&gt;=18,'4D Semana 10'!B7+N7,'4D Semana 10'!B7)))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10'!B8="Wgt","Wgt",IF(Personalizacion!$K$16="Default",IF('4D Semana 10'!I8&gt;=25,'4D Semana 10'!B8+N8,'4D Semana 10'!B8),IF('4D Semana 10'!J8&gt;=18,'4D Semana 10'!B8+N8,'4D Semana 10'!B8)))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10'!B9="Wgt","Wgt",IF(Personalizacion!$K$16="Default",IF('4D Semana 10'!I9&gt;=25,'4D Semana 10'!B9+N9,'4D Semana 10'!B9),IF('4D Semana 10'!J9&gt;=18,'4D Semana 10'!B9+N9,'4D Semana 10'!B9)))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10'!B10="Wgt","Wgt",IF(Personalizacion!$K$16="Default",IF('4D Semana 10'!I10&gt;=25,'4D Semana 10'!B10+N10,'4D Semana 10'!B10),IF('4D Semana 10'!J10&gt;=18,'4D Semana 10'!B10+N10,'4D Semana 10'!B10)))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10'!B14="Retest","Wgt",IF(AND(Z14=0,R14=0),"Retest",IF(Z14+AA14=3,'4D Semana 10'!B14+AC14,IF(Z14+AA14=5,'4D Semana 10'!B14+N14,'4D Semana 10'!B14))))</f>
        <v>Wgt</v>
      </c>
      <c r="C14" s="123" t="str">
        <f>IF(B14="Retest","5RM",IF(AND('4D Semana 10'!B14="Retest",Personalizacion!$K24="Default"),"5x3+",IF(AND('4D Semana 10'!B14="Retest",Personalizacion!$K24="Modified"),"3x5+",IF(SUM('4D Semana 10'!G14:L15)&gt;=X14,'4D Semana 10'!C14,IF('4D Semana 10'!C14="5x3+","6x2+",IF('4D Semana 10'!C14="6x2+","10x1+",IF('4D Semana 10'!C14="10x1+","5RM",IF('4D Semana 10'!C14="3x5+","4x3+",IF('4D Semana 10'!C14="4x3+","5x2+","5RM")))))))))</f>
        <v>10x1+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10'!C14="10x1+",'4D Semana 10'!C14="5x2+"),0,1)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10'!C14="5x3+",'4D Semana 10'!C14="3x5+"),15,IF(OR('4D Semana 10'!C14="6x2+",'4D Semana 10'!C14="4x3+"),12,10))</f>
        <v>12</v>
      </c>
      <c r="Y14" s="4">
        <f>SUMPRODUCT('4D Semana 10'!G14:L14+'4D Semana 10'!G15:L15)</f>
        <v>0</v>
      </c>
      <c r="Z14" s="127">
        <f>IF(Y14&gt;=X14,"1",0)</f>
        <v>0</v>
      </c>
      <c r="AA14" s="4">
        <f>IF(Personalizacion!$K$9="Modified",2,4)</f>
        <v>4</v>
      </c>
      <c r="AB14" s="4">
        <f>IF('4D Semana 10'!C14="5x3+",'4D Semana 10'!K14,IF('4D Semana 10'!C14="3x5+",'4D Semana 10'!I14,0))</f>
        <v>0</v>
      </c>
      <c r="AC14" s="4" t="str">
        <f>IF('4D Semana 10'!C14="5x3+",IF(AND(AB14&gt;=3,AB14&lt;=4),N14,IF(AND(AB14&gt;=5,AB14&lt;=7),O14,P14)),IF(AND(AB14&gt;=5,AB14&lt;=6),N14,IF(AND(AB14&gt;=7,AB14&lt;=8),O14,P14)))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10'!B16="Reset",'4D Semana 10'!B16="Wgt"),"Wgt",IF(SUMPRODUCT('4D Semana 10'!G16:J16)&gt;=X16,SUM('4D Semana 10'!B16+N16),IF(OR('4D Semana 10'!C16="3x6",'4D Semana 10'!C16="4x4"),"Reset",'4D Semana 10'!B16)))</f>
        <v>Wgt</v>
      </c>
      <c r="C16" s="142" t="str">
        <f>IF(AND('4D Semana 10'!B16="Reset",Personalizacion!$K$14="Default"),"3x10",IF(AND('4D Semana 10'!B16="Reset",Personalizacion!$K$14="Modified"),"4x8",IF(SUMPRODUCT('4D Semana 10'!G16:J16)&gt;=X16,'4D Semana 10'!C16,IF('4D Semana 10'!C16="3x10","3x8",IF('4D Semana 10'!C16="3x8","3x6",IF('4D Semana 10'!C16="3x6","Wgt",IF('4D Semana 10'!C16="4x8","4x6",IF('4D Semana 10'!C16="4x6","4x4","Wgt"))))))))</f>
        <v>Wgt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4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10'!C16="3x10",30,IF('4D Semana 10'!C16="4x8",32,IF(OR('4D Semana 10'!C16="3x8",'4D Semana 10'!C16="4x6"),24,IF('4D Semana 10'!C16="3x6",18,16))))</f>
        <v>16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10'!B17="Reset",'4D Semana 10'!B17="Wgt"),"Wgt",IF(SUMPRODUCT('4D Semana 10'!G17:J17)&gt;=X17,SUM('4D Semana 10'!B17+N17),IF(OR('4D Semana 10'!C17="3x6",'4D Semana 10'!C17="4x4"),"Reset",'4D Semana 10'!B17)))</f>
        <v>Wgt</v>
      </c>
      <c r="C17" s="142" t="str">
        <f>IF(AND('4D Semana 10'!B17="Reset",Personalizacion!$K$14="Default"),"3x10",IF(AND('4D Semana 10'!B17="Reset",Personalizacion!$K$14="Modified"),"4x8",IF(SUMPRODUCT('4D Semana 10'!G17:J17)&gt;=X17,'4D Semana 10'!C17,IF('4D Semana 10'!C17="3x10","3x8",IF('4D Semana 10'!C17="3x8","3x6",IF('4D Semana 10'!C17="3x6","Wgt",IF('4D Semana 10'!C17="4x8","4x6",IF('4D Semana 10'!C17="4x6","4x4","Wgt"))))))))</f>
        <v>Wgt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17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10'!C17="3x10",30,IF('4D Semana 10'!C17="4x8",32,IF(OR('4D Semana 10'!C17="3x8",'4D Semana 10'!C17="4x6"),24,IF('4D Semana 10'!C17="3x6",18,16))))</f>
        <v>16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10'!B18="Wgt","Wgt",IF(Personalizacion!$K$16="Default",IF('4D Semana 10'!I18&gt;=25,'4D Semana 10'!B18+N18,'4D Semana 10'!B18),IF('4D Semana 10'!J18&gt;=18,'4D Semana 10'!B18+N18,'4D Semana 10'!B18)))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10'!B19="Wgt","Wgt",IF(Personalizacion!$K$16="Default",IF('4D Semana 10'!I19&gt;=25,'4D Semana 10'!B19+N19,'4D Semana 10'!B19),IF('4D Semana 10'!J19&gt;=18,'4D Semana 10'!B19+N19,'4D Semana 10'!B19)))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10'!B20="Wgt","Wgt",IF(Personalizacion!$K$16="Default",IF('4D Semana 10'!I20&gt;=25,'4D Semana 10'!B20+N20,'4D Semana 10'!B20),IF('4D Semana 10'!J20&gt;=18,'4D Semana 10'!B20+N20,'4D Semana 10'!B20)))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10'!B21="Wgt","Wgt",IF(Personalizacion!$K$16="Default",IF('4D Semana 10'!I21&gt;=25,'4D Semana 10'!B21+N21,'4D Semana 10'!B21),IF('4D Semana 10'!J21&gt;=18,'4D Semana 10'!B21+N21,'4D Semana 10'!B21)))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10'!B25="Retest","Wgt",IF(AND(Z25=0,R25=0),"Retest",IF(Z25+AA25=3,'4D Semana 10'!B25+AC25,IF(Z25+AA25=5,'4D Semana 10'!B25+N25,'4D Semana 10'!B25))))</f>
        <v>Wgt</v>
      </c>
      <c r="C25" s="123" t="str">
        <f>IF(B25="Retest","5RM",IF(AND('4D Semana 10'!B25="Retest",Personalizacion!$K29="Default"),"5x3+",IF(AND('4D Semana 10'!B25="Retest",Personalizacion!$K29="Modified"),"3x5+",IF(SUM('4D Semana 10'!G25:L26)&gt;=X25,'4D Semana 10'!C25,IF('4D Semana 10'!C25="5x3+","6x2+",IF('4D Semana 10'!C25="6x2+","10x1+",IF('4D Semana 10'!C25="10x1+","5RM",IF('4D Semana 10'!C25="3x5+","4x3+",IF('4D Semana 10'!C25="4x3+","5x2+","5RM")))))))))</f>
        <v>10x1+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10'!C25="10x1+",'4D Semana 10'!C25="5x2+"),0,1)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10'!C25="5x3+",'4D Semana 10'!C25="3x5+"),15,IF(OR('4D Semana 10'!C25="6x2+",'4D Semana 10'!C25="4x3+"),12,10))</f>
        <v>12</v>
      </c>
      <c r="Y25" s="4">
        <f>SUMPRODUCT('4D Semana 10'!G25:L25+'4D Semana 10'!G26:L26)</f>
        <v>0</v>
      </c>
      <c r="Z25" s="127">
        <f>IF(Y25&gt;=X25,"1",0)</f>
        <v>0</v>
      </c>
      <c r="AA25" s="4">
        <f>IF(Personalizacion!$K$9="Modified",2,4)</f>
        <v>4</v>
      </c>
      <c r="AB25" s="4">
        <f>IF('4D Semana 10'!C25="5x3+",'4D Semana 10'!K25,IF('4D Semana 10'!C25="3x5+",'4D Semana 10'!I25,0))</f>
        <v>0</v>
      </c>
      <c r="AC25" s="4" t="str">
        <f>IF('4D Semana 10'!C25="5x3+",IF(AND(AB25&gt;=3,AB25&lt;=4),N25,IF(AND(AB25&gt;=5,AB25&lt;=7),O25,P25)),IF(AND(AB25&gt;=5,AB25&lt;=6),N25,IF(AND(AB25&gt;=7,AB25&lt;=8),O25,P25)))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10'!B27="Reset",'4D Semana 10'!B27="Wgt"),"Wgt",IF(SUMPRODUCT('4D Semana 10'!G27:J27)&gt;=X27,SUM('4D Semana 10'!B27+N27),IF(OR('4D Semana 10'!C27="3x6",'4D Semana 10'!C27="4x4"),"Reset",'4D Semana 10'!B27)))</f>
        <v>Wgt</v>
      </c>
      <c r="C27" s="142" t="str">
        <f>IF(AND('4D Semana 10'!B27="Reset",Personalizacion!$K$14="Default"),"3x10",IF(AND('4D Semana 10'!B27="Reset",Personalizacion!$K$14="Modified"),"4x8",IF(SUMPRODUCT('4D Semana 10'!G27:J27)&gt;=X27,'4D Semana 10'!C27,IF('4D Semana 10'!C27="3x10","3x8",IF('4D Semana 10'!C27="3x8","3x6",IF('4D Semana 10'!C27="3x6","Wgt",IF('4D Semana 10'!C27="4x8","4x6",IF('4D Semana 10'!C27="4x6","4x4","Wgt"))))))))</f>
        <v>Wgt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10'!C27="3x10",30,IF('4D Semana 10'!C27="4x8",32,IF(OR('4D Semana 10'!C27="3x8",'4D Semana 10'!C27="4x6"),24,IF('4D Semana 10'!C27="3x6",18,16))))</f>
        <v>16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10'!B28="Reset",'4D Semana 10'!B28="Wgt"),"Wgt",IF(SUMPRODUCT('4D Semana 10'!G28:J28)&gt;=X28,SUM('4D Semana 10'!B28+N28),IF(OR('4D Semana 10'!C28="3x6",'4D Semana 10'!C28="4x4"),"Reset",'4D Semana 10'!B28)))</f>
        <v>Wgt</v>
      </c>
      <c r="C28" s="142" t="str">
        <f>IF(AND('4D Semana 10'!B28="Reset",Personalizacion!$K$14="Default"),"3x10",IF(AND('4D Semana 10'!B28="Reset",Personalizacion!$K$14="Modified"),"4x8",IF(SUMPRODUCT('4D Semana 10'!G28:J28)&gt;=X28,'4D Semana 10'!C28,IF('4D Semana 10'!C28="3x10","3x8",IF('4D Semana 10'!C28="3x8","3x6",IF('4D Semana 10'!C28="3x6","Wgt",IF('4D Semana 10'!C28="4x8","4x6",IF('4D Semana 10'!C28="4x6","4x4","Wgt"))))))))</f>
        <v>Wgt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10'!C28="3x10",30,IF('4D Semana 10'!C28="4x8",32,IF(OR('4D Semana 10'!C28="3x8",'4D Semana 10'!C28="4x6"),24,IF('4D Semana 10'!C28="3x6",18,16))))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10'!B29="Wgt","Wgt",IF(Personalizacion!$K$16="Default",IF('4D Semana 10'!I29&gt;=25,'4D Semana 10'!B29+N29,'4D Semana 10'!B29),IF('4D Semana 10'!J29&gt;=18,'4D Semana 10'!B29+N29,'4D Semana 10'!B29)))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10'!B30="Wgt","Wgt",IF(Personalizacion!$K$16="Default",IF('4D Semana 10'!I30&gt;=25,'4D Semana 10'!B30+N30,'4D Semana 10'!B30),IF('4D Semana 10'!J30&gt;=18,'4D Semana 10'!B30+N30,'4D Semana 10'!B30)))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10'!B31="Wgt","Wgt",IF(Personalizacion!$K$16="Default",IF('4D Semana 10'!I31&gt;=25,'4D Semana 10'!B31+N31,'4D Semana 10'!B31),IF('4D Semana 10'!J31&gt;=18,'4D Semana 10'!B31+N31,'4D Semana 10'!B31)))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10'!B32="Wgt","Wgt",IF(Personalizacion!$K$16="Default",IF('4D Semana 10'!I32&gt;=25,'4D Semana 10'!B32+N32,'4D Semana 10'!B32),IF('4D Semana 10'!J32&gt;=18,'4D Semana 10'!B32+N32,'4D Semana 10'!B32)))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10'!B36="Retest","Wgt",IF(AND(Z36=0,R36=0),"Retest",IF(Z36+AA36=3,'4D Semana 10'!B36+AC36,IF(Z36+AA36=5,'4D Semana 10'!B36+N36,'4D Semana 10'!B36))))</f>
        <v>Wgt</v>
      </c>
      <c r="C36" s="123" t="str">
        <f>IF(B36="Retest","5RM",IF(AND('4D Semana 10'!B36="Retest",Personalizacion!$K37="Default"),"5x3+",IF(AND('4D Semana 10'!B36="Retest",Personalizacion!$K37="Modified"),"3x5+",IF(SUM('4D Semana 10'!G36:L37)&gt;=X36,'4D Semana 10'!C36,IF('4D Semana 10'!C36="5x3+","6x2+",IF('4D Semana 10'!C36="6x2+","10x1+",IF('4D Semana 10'!C36="10x1+","5RM",IF('4D Semana 10'!C36="3x5+","4x3+",IF('4D Semana 10'!C36="4x3+","5x2+","5RM")))))))))</f>
        <v>10x1+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10'!C36="10x1+",'4D Semana 10'!C36="5x2+"),0,1)</f>
        <v>1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10'!C36="5x3+",'4D Semana 10'!C36="3x5+"),15,IF(OR('4D Semana 10'!C36="6x2+",'4D Semana 10'!C36="4x3+"),12,10))</f>
        <v>12</v>
      </c>
      <c r="Y36" s="4">
        <f>SUMPRODUCT('4D Semana 10'!G36:L36+'4D Semana 10'!G37:L37)</f>
        <v>0</v>
      </c>
      <c r="Z36" s="127">
        <f>IF(Y36&gt;=X36,"1",0)</f>
        <v>0</v>
      </c>
      <c r="AA36" s="4">
        <f>IF(Personalizacion!$K$9="Modified",2,4)</f>
        <v>4</v>
      </c>
      <c r="AB36" s="4">
        <f>IF('4D Semana 10'!C36="5x3+",'4D Semana 10'!K36,IF('4D Semana 10'!C36="3x5+",'4D Semana 10'!I36,0))</f>
        <v>0</v>
      </c>
      <c r="AC36" s="4" t="str">
        <f>IF('4D Semana 10'!C36="5x3+",IF(AND(AB36&gt;=3,AB36&lt;=4),N36,IF(AND(AB36&gt;=5,AB36&lt;=7),O36,P36)),IF(AND(AB36&gt;=5,AB36&lt;=6),N36,IF(AND(AB36&gt;=7,AB36&lt;=8),O36,P36)))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10'!B38="Reset",'4D Semana 10'!B38="Wgt"),"Wgt",IF(SUMPRODUCT('4D Semana 10'!G38:J38)&gt;=X38,SUM('4D Semana 10'!B38+N38),IF(OR('4D Semana 10'!C38="3x6",'4D Semana 10'!C38="4x4"),"Reset",'4D Semana 10'!B38)))</f>
        <v>Wgt</v>
      </c>
      <c r="C38" s="142" t="str">
        <f>IF(AND('4D Semana 10'!B38="Reset",Personalizacion!$K$14="Default"),"3x10",IF(AND('4D Semana 10'!B38="Reset",Personalizacion!$K$14="Modified"),"4x8",IF(SUMPRODUCT('4D Semana 10'!G38:J38)&gt;=X38,'4D Semana 10'!C38,IF('4D Semana 10'!C38="3x10","3x8",IF('4D Semana 10'!C38="3x8","3x6",IF('4D Semana 10'!C38="3x6","Wgt",IF('4D Semana 10'!C38="4x8","4x6",IF('4D Semana 10'!C38="4x6","4x4","Wgt"))))))))</f>
        <v>Wgt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10'!C38="3x10",30,IF('4D Semana 10'!C38="4x8",32,IF(OR('4D Semana 10'!C38="3x8",'4D Semana 10'!C38="4x6"),24,IF('4D Semana 10'!C38="3x6",18,16))))</f>
        <v>16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10'!B39="Reset",'4D Semana 10'!B39="Wgt"),"Wgt",IF(SUMPRODUCT('4D Semana 10'!G39:J39)&gt;=X39,SUM('4D Semana 10'!B39+N39),IF(OR('4D Semana 10'!C39="3x6",'4D Semana 10'!C39="4x4"),"Reset",'4D Semana 10'!B39)))</f>
        <v>Wgt</v>
      </c>
      <c r="C39" s="142" t="str">
        <f>IF(AND('4D Semana 10'!B39="Reset",Personalizacion!$K$14="Default"),"3x10",IF(AND('4D Semana 10'!B39="Reset",Personalizacion!$K$14="Modified"),"4x8",IF(SUMPRODUCT('4D Semana 10'!G39:J39)&gt;=X39,'4D Semana 10'!C39,IF('4D Semana 10'!C39="3x10","3x8",IF('4D Semana 10'!C39="3x8","3x6",IF('4D Semana 10'!C39="3x6","Wgt",IF('4D Semana 10'!C39="4x8","4x6",IF('4D Semana 10'!C39="4x6","4x4","Wgt"))))))))</f>
        <v>Wgt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10'!C39="3x10",30,IF('4D Semana 10'!C39="4x8",32,IF(OR('4D Semana 10'!C39="3x8",'4D Semana 10'!C39="4x6"),24,IF('4D Semana 10'!C39="3x6",18,16))))</f>
        <v>16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10'!B40="Wgt","Wgt",IF(Personalizacion!$K$16="Default",IF('4D Semana 10'!I40&gt;=25,'4D Semana 10'!B40+N40,'4D Semana 10'!B40),IF('4D Semana 10'!J40&gt;=18,'4D Semana 10'!B40+N40,'4D Semana 10'!B40)))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10'!B41="Wgt","Wgt",IF(Personalizacion!$K$16="Default",IF('4D Semana 10'!I41&gt;=25,'4D Semana 10'!B41+N41,'4D Semana 10'!B41),IF('4D Semana 10'!J41&gt;=18,'4D Semana 10'!B41+N41,'4D Semana 10'!B41)))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10'!B42="Wgt","Wgt",IF(Personalizacion!$K$16="Default",IF('4D Semana 10'!I42&gt;=25,'4D Semana 10'!B42+N42,'4D Semana 10'!B42),IF('4D Semana 10'!J42&gt;=18,'4D Semana 10'!B42+N42,'4D Semana 10'!B42)))</f>
        <v/>
      </c>
      <c r="C42" s="151" t="str">
        <f>IF(Personalizacion!$K$18="Modified","4x12+","3x15+")</f>
        <v>3x15+</v>
      </c>
      <c r="D42" s="152"/>
      <c r="E42" s="152"/>
      <c r="F42" s="152"/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11'!A36="Deadlift",'4D Semana 11'!A36="Bench",'4D Semana 11'!A36="Squat"),('4D Semana 11'!B36*MAX('4D Semana 11'!G36:L37))/30+'4D Semana 11'!B36,0)</f>
        <v>0</v>
      </c>
      <c r="X44" s="4">
        <f>IF(OR('4D Semana 11'!A25="Deadlift",'4D Semana 11'!A25="Bench",'4D Semana 11'!A25="Squat"),('4D Semana 11'!B25*MAX('4D Semana 11'!G25:L26))/30+'4D Semana 11'!B25,0)</f>
        <v>0</v>
      </c>
      <c r="Y44" s="4">
        <f>IF(OR('4D Semana 11'!A14="Deadlift",'4D Semana 11'!A14="Bench",'4D Semana 11'!A14="Squat"),('4D Semana 11'!B14*MAX('4D Semana 11'!G14:L15))/30+'4D Semana 11'!B14,0)</f>
        <v>0</v>
      </c>
      <c r="Z44" s="4">
        <f>IF(OR('4D Semana 11'!A3="Deadlift",'4D Semana 11'!A3="Bench",'4D Semana 11'!A3="Squat"),('4D Semana 11'!B3*MAX('4D Semana 11'!G3:L4))/30+'4D Semana 11'!B3,0)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K3">
    <cfRule type="expression" dxfId="0" priority="48">
      <formula>$C3="5x3+"</formula>
    </cfRule>
  </conditionalFormatting>
  <conditionalFormatting sqref="K3">
    <cfRule type="expression" dxfId="0" priority="49">
      <formula>$C3="5x2+"</formula>
    </cfRule>
  </conditionalFormatting>
  <conditionalFormatting sqref="K3">
    <cfRule type="expression" dxfId="0" priority="50">
      <formula>$C3="10x1+"</formula>
    </cfRule>
  </conditionalFormatting>
  <conditionalFormatting sqref="K3">
    <cfRule type="expression" dxfId="0" priority="51">
      <formula>$C3="6x2+"</formula>
    </cfRule>
  </conditionalFormatting>
  <conditionalFormatting sqref="B3:C3 G3:I3">
    <cfRule type="expression" dxfId="0" priority="52">
      <formula>$C3="5x3+"</formula>
    </cfRule>
  </conditionalFormatting>
  <conditionalFormatting sqref="B3:C3 G3:I3">
    <cfRule type="expression" dxfId="0" priority="53">
      <formula>$C3="5x2+"</formula>
    </cfRule>
  </conditionalFormatting>
  <conditionalFormatting sqref="B3:C3 G3:I3">
    <cfRule type="expression" dxfId="0" priority="54">
      <formula>$C3="10x1+"</formula>
    </cfRule>
  </conditionalFormatting>
  <conditionalFormatting sqref="B3:C3 L3 G3:I3">
    <cfRule type="expression" dxfId="0" priority="55">
      <formula>$C3="6x2+"</formula>
    </cfRule>
  </conditionalFormatting>
  <conditionalFormatting sqref="B3:C3">
    <cfRule type="expression" dxfId="0" priority="56">
      <formula>$C3="5RM"</formula>
    </cfRule>
  </conditionalFormatting>
  <conditionalFormatting sqref="G4:I4 K4">
    <cfRule type="expression" dxfId="0" priority="57">
      <formula>$C3="10x1+"</formula>
    </cfRule>
  </conditionalFormatting>
  <conditionalFormatting sqref="B3:C3 G3:I3">
    <cfRule type="expression" dxfId="0" priority="58">
      <formula>$C3="3x5+"</formula>
    </cfRule>
  </conditionalFormatting>
  <conditionalFormatting sqref="B3:C3 G3:I3">
    <cfRule type="expression" dxfId="0" priority="59">
      <formula>$C3="4x3+"</formula>
    </cfRule>
  </conditionalFormatting>
  <conditionalFormatting sqref="D3:F4">
    <cfRule type="expression" dxfId="0" priority="60">
      <formula>$C3="5x3+"</formula>
    </cfRule>
  </conditionalFormatting>
  <conditionalFormatting sqref="D3:F4">
    <cfRule type="expression" dxfId="0" priority="61">
      <formula>$C3="5x2+"</formula>
    </cfRule>
  </conditionalFormatting>
  <conditionalFormatting sqref="D3:F4">
    <cfRule type="expression" dxfId="0" priority="62">
      <formula>$C3="10x1+"</formula>
    </cfRule>
  </conditionalFormatting>
  <conditionalFormatting sqref="D3:F4">
    <cfRule type="expression" dxfId="0" priority="63">
      <formula>$C3="6x2+"</formula>
    </cfRule>
  </conditionalFormatting>
  <conditionalFormatting sqref="D3:F4">
    <cfRule type="expression" dxfId="0" priority="64">
      <formula>$C3="5RM"</formula>
    </cfRule>
  </conditionalFormatting>
  <conditionalFormatting sqref="D3:F4">
    <cfRule type="expression" dxfId="0" priority="65">
      <formula>$C3="3x5+"</formula>
    </cfRule>
  </conditionalFormatting>
  <conditionalFormatting sqref="D3:F4">
    <cfRule type="expression" dxfId="0" priority="66">
      <formula>$C3="4x3+"</formula>
    </cfRule>
  </conditionalFormatting>
  <conditionalFormatting sqref="D14:F15">
    <cfRule type="expression" dxfId="0" priority="67">
      <formula>$C14="5x3+"</formula>
    </cfRule>
  </conditionalFormatting>
  <conditionalFormatting sqref="D14:F15">
    <cfRule type="expression" dxfId="0" priority="68">
      <formula>$C14="5x2+"</formula>
    </cfRule>
  </conditionalFormatting>
  <conditionalFormatting sqref="D14:F15">
    <cfRule type="expression" dxfId="0" priority="69">
      <formula>$C14="10x1+"</formula>
    </cfRule>
  </conditionalFormatting>
  <conditionalFormatting sqref="D14:F15">
    <cfRule type="expression" dxfId="0" priority="70">
      <formula>$C14="6x2+"</formula>
    </cfRule>
  </conditionalFormatting>
  <conditionalFormatting sqref="D14:F15">
    <cfRule type="expression" dxfId="0" priority="71">
      <formula>$C14="5RM"</formula>
    </cfRule>
  </conditionalFormatting>
  <conditionalFormatting sqref="D14:F15">
    <cfRule type="expression" dxfId="0" priority="72">
      <formula>$C14="3x5+"</formula>
    </cfRule>
  </conditionalFormatting>
  <conditionalFormatting sqref="D14:F15">
    <cfRule type="expression" dxfId="0" priority="73">
      <formula>$C14="4x3+"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6.71"/>
    <col customWidth="1" min="3" max="3" width="5.86"/>
    <col customWidth="1" min="4" max="4" width="7.14"/>
    <col customWidth="1" min="5" max="12" width="5.86"/>
    <col customWidth="1" min="13" max="13" width="7.57"/>
    <col customWidth="1" hidden="1" min="14" max="15" width="7.57"/>
    <col customWidth="1" hidden="1" min="16" max="21" width="8.43"/>
    <col customWidth="1" hidden="1" min="22" max="22" width="5.57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Press militar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Personalizacion!$I$21</f>
        <v>Press militar</v>
      </c>
      <c r="B3" s="123" t="str">
        <f>IF('3D Semana 10'!B25="Retest","Wgt",IF(AND(Z3=0,R3=0),"Retest",IF(Z3+AA3=3,'3D Semana 10'!B25+AC3,IF(Z3+AA3=5,'3D Semana 10'!B25+N3,'3D Semana 10'!B25))))</f>
        <v>Wgt</v>
      </c>
      <c r="C3" s="123" t="str">
        <f>IF(B3="Retest","5RM",IF(AND('3D Semana 10'!B25="Retest",Personalizacion!$K$21="Default"),"5x3+",IF(AND('3D Semana 10'!B25="Retest",Personalizacion!$K$21="Modified"),"3x5+",IF(SUM('3D Semana 10'!G25:L26)&gt;=X3,'3D Semana 10'!C25,IF('3D Semana 10'!C25="5x3+","6x2+",IF('3D Semana 10'!C25="6x2+","10x1+",IF('3D Semana 10'!C25="10x1+","5RM",IF('3D Semana 10'!C25="3x5+","4x3+",IF('3D Semana 10'!C25="4x3+","5x2+","5RM")))))))))</f>
        <v>5x3+</v>
      </c>
      <c r="D3" s="124">
        <f t="shared" ref="D3:F3" si="1">T3</f>
        <v>0</v>
      </c>
      <c r="E3" s="124">
        <f t="shared" si="1"/>
        <v>0</v>
      </c>
      <c r="F3" s="124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Personalizacion!$N$21</f>
        <v>5</v>
      </c>
      <c r="O3" s="4" t="str">
        <f>Personalizacion!$O$21</f>
        <v/>
      </c>
      <c r="P3" s="4" t="str">
        <f>Personalizacion!$P$21</f>
        <v/>
      </c>
      <c r="Q3" s="4"/>
      <c r="R3" s="4">
        <f>IF(OR('3D Semana 11'!C25="10x1+",'3D Semana 11'!C25="5x2+"),0,1)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IF(OR('3D Semana 10'!C25="5x3+",'3D Semana 10'!C25="3x5+"),15,IF(OR('3D Semana 10'!C25="6x2+",'3D Semana 10'!C25="4x3+"),12,10))</f>
        <v>10</v>
      </c>
      <c r="Y3" s="4">
        <f>SUMPRODUCT('3D Semana 10'!G25:L26+'3D Semana 10'!G26:L26)</f>
        <v>0</v>
      </c>
      <c r="Z3" s="127">
        <f>IF(Y3&gt;=X3,"1",0)</f>
        <v>0</v>
      </c>
      <c r="AA3" s="4">
        <f>IF(Personalizacion!$K$9="Modified",2,4)</f>
        <v>4</v>
      </c>
      <c r="AB3" s="4">
        <f>IF('3D Semana 10'!C25="5x3+",'3D Semana 10'!K25,IF('3D Semana 10'!C25="3x5+",'3D Semana 10'!I25,0))</f>
        <v>0</v>
      </c>
      <c r="AC3" s="4" t="str">
        <f>IF('3D Semana 10'!C25="5x3+",IF(AND(AB3&gt;=3,AB3&lt;=4),N3,IF(AND(AB3&gt;=5,AB3&lt;=7),O3,P3)),IF(AND(AB3&gt;=5,AB3&lt;=6),N3,IF(AND(AB3&gt;=7,AB3&lt;=8),O3,P3)))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0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0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>
        <f t="array" ref="AQ3">IF(OR($B3="Wgt",$B3="Reset",$B3="Retest",$B3=0),0,IF(Personalizacion!$K$6="Lbs",INDEX(#REF!,MATCH($B3,#REF!,0)),INDEX('Kg BarCalc'!N:N,MATCH($B3,'Kg BarCalc'!$A:$A,0))))</f>
        <v>0</v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3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Personalizacion!$I$22</f>
        <v>Peso muerto</v>
      </c>
      <c r="B5" s="142" t="str">
        <f>IF(OR('3D Semana 10'!B27="Reset",'3D Semana 10'!B27="Wgt"),"Wgt",IF(SUMPRODUCT('3D Semana 10'!G27:J27)&gt;=X5,SUM('3D Semana 10'!B27+Personalizacion!$K$16),IF(OR('3D Semana 10'!C27="3x6",'3D Semana 10'!C27="4x4"),"Reset",'3D Semana 10'!B27)))</f>
        <v>Wgt</v>
      </c>
      <c r="C5" s="142" t="str">
        <f>IF(AND(B5="Reset",Personalizacion!$K$22="Default"),"3x10",IF(AND(B5="Reset",Personalizacion!$K$22="Modified"),"4x8",IF(SUMPRODUCT('3D Semana 10'!G27:J27)&gt;=X5,'3D Semana 10'!C27,IF('3D Semana 10'!C27="3x10","3x8",IF('3D Semana 10'!C27="3x8","3x6",IF('3D Semana 10'!C27="3x6","Wgt",IF('3D Semana 10'!C27="4x8","4x6",IF('3D Semana 10'!C27="4x6","4x4","Wgt"))))))))</f>
        <v>Wgt</v>
      </c>
      <c r="D5" s="143">
        <f t="shared" ref="D5:F5" si="2">T5</f>
        <v>0</v>
      </c>
      <c r="E5" s="143">
        <f t="shared" si="2"/>
        <v>0</v>
      </c>
      <c r="F5" s="143">
        <f t="shared" si="2"/>
        <v>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Personalizacion!$N$22</f>
        <v>10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IF('3D Semana 10'!C27="3x10",30,IF('3D Semana 10'!C27="4x8",32,IF(OR('3D Semana 10'!C27="3x8",'3D Semana 10'!C27="4x6"),24,IF('3D Semana 10'!C27="3x6",18,16))))</f>
        <v>16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0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0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>
        <f t="array" ref="AQ5">IF(OR($B5="Wgt",$B5="Reset",$B5="Retest",$B5=0),0,IF(Personalizacion!$K$6="Lbs",INDEX(#REF!,MATCH($B5,#REF!,0)),INDEX('Kg BarCalc'!N:N,MATCH($B5,'Kg BarCalc'!$A:$A,0))))</f>
        <v>0</v>
      </c>
      <c r="AR5" s="4"/>
    </row>
    <row r="6">
      <c r="A6" s="141" t="str">
        <f>IF(Personalizacion!$I$23="Opt Tier 2","",Personalizacion!$I$23)</f>
        <v/>
      </c>
      <c r="B6" s="142" t="str">
        <f>IF(OR('3D Semana 10'!B28="Reset",'3D Semana 10'!B28="Wgt"),"Wgt",IF(SUMPRODUCT('3D Semana 10'!G28:J28)&gt;=X6,SUM('3D Semana 10'!B28+Personalizacion!$K$16),IF(OR('3D Semana 10'!C28="3x6",'3D Semana 10'!C28="4x4"),"Reset",'3D Semana 10'!B28)))</f>
        <v>Wgt</v>
      </c>
      <c r="C6" s="142" t="str">
        <f>IF(AND(B6="Reset",Personalizacion!$K$23="Default"),"3x10",IF(AND(B6="Reset",Personalizacion!$K$23="Modified"),"4x8",IF(SUMPRODUCT('3D Semana 10'!G28:J28)&gt;=X6,'3D Semana 10'!C28,IF('3D Semana 10'!C28="3x10","3x8",IF('3D Semana 10'!C28="3x8","3x6",IF('3D Semana 10'!C28="3x6","Wgt",IF('3D Semana 10'!C28="4x8","4x6",IF('3D Semana 10'!C28="4x6","4x4","Wgt"))))))))</f>
        <v>Wgt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179"/>
      <c r="L6" s="164"/>
      <c r="M6" s="4"/>
      <c r="N6" s="4" t="str">
        <f>Personalizacion!$N$23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10'!C28="3x10",30,IF('3D Semana 10'!C28="4x8",32,IF(OR('3D Semana 10'!C28="3x8",'3D Semana 10'!C28="4x6"),24,IF('3D Semana 10'!C28="3x6",18,16))))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1" t="str">
        <f>Personalizacion!$I$24</f>
        <v>Remo con mancuernas</v>
      </c>
      <c r="B7" s="151">
        <f>IF('3D Semana 10'!B29="Wgt","Wgt",IF(Personalizacion!$K$16="Default",IF('3D Semana 10'!I29&gt;=25,'3D Semana 10'!B29+Personalizacion!$K$17,'3D Semana 10'!B29),IF('3D Semana 10'!J29&gt;=18,'3D Semana 10'!B29+Personalizacion!$K$17,'3D Semana 10'!B29)))</f>
        <v>20</v>
      </c>
      <c r="C7" s="151" t="str">
        <f>IF(Personalizacion!$K$24="Modified","4x12+","3x15+")</f>
        <v>3x15+</v>
      </c>
      <c r="D7" s="152" t="str">
        <f t="shared" ref="D7:F7" si="5">T7</f>
        <v/>
      </c>
      <c r="E7" s="152" t="str">
        <f t="shared" si="5"/>
        <v/>
      </c>
      <c r="F7" s="152" t="str">
        <f t="shared" si="5"/>
        <v/>
      </c>
      <c r="G7" s="153"/>
      <c r="H7" s="153"/>
      <c r="I7" s="153"/>
      <c r="J7" s="176"/>
      <c r="K7" s="177" t="s">
        <v>65</v>
      </c>
      <c r="L7" s="147"/>
      <c r="M7" s="4"/>
      <c r="N7" s="4">
        <f>Personalizacion!$N$24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IF(Personalizacion!$I$25="Opt Tier 3","",Personalizacion!$I$25)</f>
        <v>Curl martillo</v>
      </c>
      <c r="B8" s="151" t="str">
        <f>IF('3D Semana 10'!B30="Wgt","Wgt",IF(Personalizacion!$K$17="Default",IF('3D Semana 10'!I30&gt;=25,'3D Semana 10'!B30+Personalizacion!$K$17,'3D Semana 10'!B30),IF('3D Semana 10'!J30&gt;=18,'3D Semana 10'!B30+Personalizacion!$K$17,'3D Semana 10'!B30)))</f>
        <v/>
      </c>
      <c r="C8" s="151" t="str">
        <f>IF(Personalizacion!$K$25="Modified","4x12+","3x15+")</f>
        <v>4x12+</v>
      </c>
      <c r="D8" s="152" t="str">
        <f t="shared" ref="D8:F8" si="6">T8</f>
        <v/>
      </c>
      <c r="E8" s="152" t="str">
        <f t="shared" si="6"/>
        <v/>
      </c>
      <c r="F8" s="152" t="str">
        <f t="shared" si="6"/>
        <v/>
      </c>
      <c r="G8" s="153"/>
      <c r="H8" s="153"/>
      <c r="I8" s="153"/>
      <c r="J8" s="176"/>
      <c r="K8" s="178"/>
      <c r="L8" s="157"/>
      <c r="M8" s="4"/>
      <c r="N8" s="4" t="str">
        <f>Personalizacion!$N$25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IF(Personalizacion!$I$26="Opt Tier 3","",Personalizacion!$I$26)</f>
        <v>Face pulls</v>
      </c>
      <c r="B9" s="151" t="str">
        <f>IF('3D Semana 10'!B31="Wgt","Wgt",IF(Personalizacion!$K$18="Default",IF('3D Semana 10'!I31&gt;=25,'3D Semana 10'!B31+Personalizacion!$K$17,'3D Semana 10'!B31),IF('3D Semana 10'!J31&gt;=18,'3D Semana 10'!B31+Personalizacion!$K$17,'3D Semana 10'!B31)))</f>
        <v/>
      </c>
      <c r="C9" s="151" t="str">
        <f>IF(Personalizacion!$K$26="Modified","4x12+","3x15+")</f>
        <v>3x15+</v>
      </c>
      <c r="D9" s="152" t="str">
        <f t="shared" ref="D9:F9" si="7">T9</f>
        <v/>
      </c>
      <c r="E9" s="152" t="str">
        <f t="shared" si="7"/>
        <v/>
      </c>
      <c r="F9" s="152" t="str">
        <f t="shared" si="7"/>
        <v/>
      </c>
      <c r="G9" s="153"/>
      <c r="H9" s="153"/>
      <c r="I9" s="153"/>
      <c r="J9" s="176"/>
      <c r="K9" s="178"/>
      <c r="L9" s="157"/>
      <c r="M9" s="4"/>
      <c r="N9" s="4" t="str">
        <f>Personalizacion!$N$26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IF(Personalizacion!$I$27="Opt Tier 3","",Personalizacion!$I$27)</f>
        <v/>
      </c>
      <c r="B10" s="151" t="str">
        <f>IF('3D Semana 10'!B32="Wgt","Wgt",IF(Personalizacion!$K$19="Default",IF('3D Semana 10'!I32&gt;=25,'3D Semana 10'!B32+Personalizacion!$K$17,'3D Semana 10'!B32),IF('3D Semana 10'!J32&gt;=18,'3D Semana 10'!B32+Personalizacion!$K$17,'3D Semana 10'!B32)))</f>
        <v/>
      </c>
      <c r="C10" s="151" t="str">
        <f>IF(Personalizacion!$K$27="Modified","4x12+","3x15+")</f>
        <v>4x12+</v>
      </c>
      <c r="D10" s="152" t="str">
        <f t="shared" ref="D10:F10" si="8">T10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3"/>
      <c r="J10" s="176"/>
      <c r="K10" s="179"/>
      <c r="L10" s="164"/>
      <c r="M10" s="4"/>
      <c r="N10" s="4" t="str">
        <f>Personalizacion!$N$27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Press de banca</v>
      </c>
      <c r="F12" s="203" t="str">
        <f>IF(I14="","",SUM(B14*(MAX(G14:L15))*0.0333+B14))</f>
        <v/>
      </c>
      <c r="G12" s="166"/>
      <c r="H12" s="166"/>
      <c r="I12" s="166"/>
      <c r="J12" s="166"/>
      <c r="K12" s="166"/>
      <c r="L12" s="1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Personalizacion!$I$29</f>
        <v>Press de banca</v>
      </c>
      <c r="B14" s="123" t="str">
        <f>IF('3D Semana 11'!B3="Retest","Wgt",IF(AND(Z14=0,R14=0),"Retest",IF(Z14+AA14=3,'3D Semana 11'!B3+AC14,IF(Z14+AA14=5,'3D Semana 11'!B3+N14,'3D Semana 11'!B3))))</f>
        <v>Wgt</v>
      </c>
      <c r="C14" s="123" t="str">
        <f>IF(B14="Retest","5RM",IF(AND('3D Semana 11'!B3="Retest",Personalizacion!$K$29="Default"),"5x3+",IF(AND('3D Semana 11'!B3="Retest",Personalizacion!$K$29="Modified"),"3x5+",IF(SUM('3D Semana 11'!G3:L3)&gt;=X14,'3D Semana 11'!C3,IF('3D Semana 11'!C3="5x3+","6x2+",IF('3D Semana 11'!C3="6x2+","10x1+",IF('3D Semana 11'!C3="10x1+","5RM",IF('3D Semana 11'!C3="3x5+","4x3+",IF('3D Semana 11'!C3="4x3+","5x2+","5RM")))))))))</f>
        <v>5RM</v>
      </c>
      <c r="D14" s="192">
        <f t="shared" ref="D14:F14" si="9">T14</f>
        <v>0</v>
      </c>
      <c r="E14" s="192">
        <f t="shared" si="9"/>
        <v>0</v>
      </c>
      <c r="F14" s="192">
        <f t="shared" si="9"/>
        <v>0</v>
      </c>
      <c r="G14" s="135"/>
      <c r="H14" s="135"/>
      <c r="I14" s="135"/>
      <c r="J14" s="135"/>
      <c r="K14" s="135"/>
      <c r="L14" s="135"/>
      <c r="M14" s="4"/>
      <c r="N14" s="4">
        <f>Personalizacion!$N$29</f>
        <v>5</v>
      </c>
      <c r="O14" s="4" t="str">
        <f>Personalizacion!$O$29</f>
        <v/>
      </c>
      <c r="P14" s="4" t="str">
        <f>Personalizacion!$P$29</f>
        <v/>
      </c>
      <c r="Q14" s="4"/>
      <c r="R14" s="4">
        <f>IF(OR('3D Semana 11'!C3="10x1+",'3D Semana 11'!C3="5x2+"),0,1)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IF(OR('3D Semana 11'!C3="5x3+",'3D Semana 11'!C3="3x5+"),15,IF(OR('3D Semana 11'!C3="6x2+",'3D Semana 11'!C3="4x3+"),12,10))</f>
        <v>10</v>
      </c>
      <c r="Y14" s="4">
        <f>SUMPRODUCT('3D Semana 11'!G3:L4+'3D Semana 11'!G4:L4)</f>
        <v>0</v>
      </c>
      <c r="Z14" s="127">
        <f>IF(Y14&gt;=X14,"1",0)</f>
        <v>0</v>
      </c>
      <c r="AA14" s="4">
        <f>IF(Personalizacion!$K$9="Modified",2,4)</f>
        <v>4</v>
      </c>
      <c r="AB14" s="4">
        <f>IF('3D Semana 11'!C3="5x3+",'3D Semana 11'!K3,IF('3D Semana 11'!C3="3x5+",'3D Semana 11'!I3,0))</f>
        <v>0</v>
      </c>
      <c r="AC14" s="4" t="str">
        <f>IF('3D Semana 11'!C3="5x3+",IF(AND(AB14&gt;=3,AB14&lt;=4),N14,IF(AND(AB14&gt;=5,AB14&lt;=7),O14,P14)),IF(AND(AB14&gt;=5,AB14&lt;=6),N14,IF(AND(AB14&gt;=7,AB14&lt;=8),O14,P14)))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0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0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>
        <f t="array" ref="AQ14">IF(OR($B14="Wgt",$B14="Reset",$B14="Retest",$B14=0),0,IF(Personalizacion!$K$6="Lbs",INDEX(#REF!,MATCH($B14,#REF!,0)),INDEX('Kg BarCalc'!N:N,MATCH($B14,'Kg BarCalc'!$A:$A,0))))</f>
        <v>0</v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Personalizacion!$I$30</f>
        <v>Sentadilla</v>
      </c>
      <c r="B16" s="142" t="str">
        <f>IF(OR('3D Semana 11'!B5="Reset",'3D Semana 11'!B5="Wgt"),"Wgt",IF(SUMPRODUCT('3D Semana 11'!G5:J5)&gt;=X16,SUM('3D Semana 11'!B5+N16),IF(OR('3D Semana 11'!C5="3x6",'3D Semana 11'!C5="4x4"),"Reset",'3D Semana 11'!B5)))</f>
        <v>Wgt</v>
      </c>
      <c r="C16" s="142" t="str">
        <f>IF(AND(B16="Reset",Personalizacion!$K$30="Default"),"3x10",IF(AND(B16="Reset",Personalizacion!$K$30="Modified"),"4x8",IF(SUMPRODUCT('3D Semana 11'!G5:J5)&gt;=X16,'3D Semana 11'!C5,IF('3D Semana 11'!C5="3x10","3x8",IF('3D Semana 11'!C5="3x8","3x6",IF('3D Semana 11'!C5="3x6","Wgt",IF('3D Semana 11'!C5="4x8","4x6",IF('3D Semana 11'!C5="4x6","4x4","Wgt"))))))))</f>
        <v>Wgt</v>
      </c>
      <c r="D16" s="143">
        <f t="shared" ref="D16:F16" si="10">T16</f>
        <v>0</v>
      </c>
      <c r="E16" s="143">
        <f t="shared" si="10"/>
        <v>0</v>
      </c>
      <c r="F16" s="143">
        <f t="shared" si="10"/>
        <v>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Personalizacion!$N$30</f>
        <v>5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IF('3D Semana 11'!C5="3x10",30,IF('3D Semana 11'!C5="4x8",32,IF(OR('3D Semana 11'!C5="3x8",'3D Semana 11'!C5="4x6"),24,IF('3D Semana 11'!C5="3x6",18,16))))</f>
        <v>16</v>
      </c>
      <c r="Y16" s="4"/>
      <c r="Z16" s="4"/>
      <c r="AA16" s="4"/>
      <c r="AB16" s="4"/>
      <c r="AC16" s="4"/>
      <c r="AD16" s="4">
        <f t="shared" ref="AD16:AD21" si="12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0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>
        <f t="array" ref="AQ16">IF(OR($B16="Wgt",$B16="Reset",$B16="Retest",$B16=0),0,IF(Personalizacion!$K$6="Lbs",INDEX(#REF!,MATCH($B16,#REF!,0)),INDEX('Kg BarCalc'!N:N,MATCH($B16,'Kg BarCalc'!$A:$A,0))))</f>
        <v>0</v>
      </c>
      <c r="AR16" s="4"/>
    </row>
    <row r="17">
      <c r="A17" s="141" t="str">
        <f>IF(Personalizacion!$I$31="Opt Tier 2","",Personalizacion!$I$31)</f>
        <v/>
      </c>
      <c r="B17" s="142" t="str">
        <f>IF(OR('3D Semana 11'!B6="Reset",'3D Semana 11'!B6="Wgt"),"Wgt",IF(SUMPRODUCT('3D Semana 11'!G6:J6)&gt;=X17,SUM('3D Semana 11'!B6+N17),IF(OR('3D Semana 11'!C6="3x6",'3D Semana 11'!C6="4x4"),"Reset",'3D Semana 11'!B6)))</f>
        <v>Wgt</v>
      </c>
      <c r="C17" s="142" t="str">
        <f>IF(AND(B17="Reset",Personalizacion!$K$31="Default"),"3x10",IF(AND(B17="Reset",Personalizacion!$K$31="Modified"),"4x8",IF(SUMPRODUCT('3D Semana 11'!G6:J6)&gt;=X17,'3D Semana 11'!C6,IF('3D Semana 11'!C6="3x10","3x8",IF('3D Semana 11'!C6="3x8","3x6",IF('3D Semana 11'!C6="3x6","Wgt",IF('3D Semana 11'!C6="4x8","4x6",IF('3D Semana 11'!C6="4x6","4x4","Wgt"))))))))</f>
        <v>Wgt</v>
      </c>
      <c r="D17" s="143">
        <f t="shared" ref="D17:F17" si="11">T17</f>
        <v>0</v>
      </c>
      <c r="E17" s="143">
        <f t="shared" si="11"/>
        <v>0</v>
      </c>
      <c r="F17" s="143">
        <f t="shared" si="11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Personalizacion!$N$31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11'!C6="3x10",30,IF('3D Semana 11'!C6="4x8",32,IF(OR('3D Semana 11'!C6="3x8",'3D Semana 11'!C6="4x6"),24,IF('3D Semana 11'!C6="3x6",18,16))))</f>
        <v>16</v>
      </c>
      <c r="Y17" s="4"/>
      <c r="Z17" s="4"/>
      <c r="AA17" s="4"/>
      <c r="AB17" s="4"/>
      <c r="AC17" s="4"/>
      <c r="AD17" s="4">
        <f t="shared" si="12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1" t="str">
        <f>Personalizacion!$I$32</f>
        <v>Jalon al pecho</v>
      </c>
      <c r="B18" s="151">
        <f>IF('3D Semana 11'!B7="Wgt","Wgt",IF(Personalizacion!$K$32="Default",IF('3D Semana 11'!I7&gt;=25,'3D Semana 11'!B7+N18,'3D Semana 11'!B7),IF('3D Semana 11'!J7&gt;=18,'3D Semana 11'!B7+N18,'3D Semana 11'!B7)))</f>
        <v>30</v>
      </c>
      <c r="C18" s="151" t="str">
        <f>IF(Personalizacion!$K$32="Modified","4x12+","3x15+")</f>
        <v>3x15+</v>
      </c>
      <c r="D18" s="195"/>
      <c r="E18" s="195"/>
      <c r="F18" s="195"/>
      <c r="G18" s="153"/>
      <c r="H18" s="153"/>
      <c r="I18" s="153"/>
      <c r="J18" s="176"/>
      <c r="K18" s="177" t="s">
        <v>65</v>
      </c>
      <c r="L18" s="147"/>
      <c r="M18" s="4"/>
      <c r="N18" s="4">
        <f>Personalizacion!$N$32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12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IF(Personalizacion!$I$33="Opt Tier 3","",Personalizacion!$I$33)</f>
        <v>Fondos</v>
      </c>
      <c r="B19" s="151" t="str">
        <f>IF('3D Semana 11'!B8="Wgt","Wgt",IF(Personalizacion!$K$33="Default",IF('3D Semana 11'!I8&gt;=25,'3D Semana 11'!B8+N19,'3D Semana 11'!B8),IF('3D Semana 11'!J8&gt;=18,'3D Semana 11'!B8+N19,'3D Semana 11'!B8)))</f>
        <v/>
      </c>
      <c r="C19" s="151" t="str">
        <f>IF(Personalizacion!$K$33="Modified","4x12+","3x15+")</f>
        <v>4x12+</v>
      </c>
      <c r="D19" s="195"/>
      <c r="E19" s="195"/>
      <c r="F19" s="195"/>
      <c r="G19" s="153"/>
      <c r="H19" s="153"/>
      <c r="I19" s="153"/>
      <c r="J19" s="176"/>
      <c r="K19" s="178"/>
      <c r="L19" s="157"/>
      <c r="M19" s="4"/>
      <c r="N19" s="4" t="str">
        <f>Personalizacion!$N$33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12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IF(Personalizacion!$I$34="Opt Tier 3","",Personalizacion!$I$34)</f>
        <v>Dominadas</v>
      </c>
      <c r="B20" s="151" t="str">
        <f>IF('3D Semana 11'!B9="Wgt","Wgt",IF(Personalizacion!$K$34="Default",IF('3D Semana 11'!I9&gt;=25,'3D Semana 11'!B9+N20,'3D Semana 11'!B9),IF('3D Semana 11'!J9&gt;=18,'3D Semana 11'!B9+N20,'3D Semana 11'!B9)))</f>
        <v/>
      </c>
      <c r="C20" s="151" t="str">
        <f>IF(Personalizacion!$K$34="Modified","4x12+","3x15+")</f>
        <v>3x15+</v>
      </c>
      <c r="D20" s="197"/>
      <c r="E20" s="197"/>
      <c r="F20" s="197"/>
      <c r="G20" s="153"/>
      <c r="H20" s="153"/>
      <c r="I20" s="153"/>
      <c r="J20" s="176"/>
      <c r="K20" s="178"/>
      <c r="L20" s="157"/>
      <c r="M20" s="4"/>
      <c r="N20" s="4" t="str">
        <f>Personalizacion!$N$34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12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IF(Personalizacion!$I$35="Opt Tier 3","",Personalizacion!$I$35)</f>
        <v/>
      </c>
      <c r="B21" s="151" t="str">
        <f>IF('3D Semana 11'!B10="Wgt","Wgt",IF(Personalizacion!$K$35="Default",IF('3D Semana 11'!I10&gt;=25,'3D Semana 11'!B10+N21,'3D Semana 11'!B10),IF('3D Semana 11'!J10&gt;=18,'3D Semana 11'!B10+N21,'3D Semana 11'!B10)))</f>
        <v/>
      </c>
      <c r="C21" s="151" t="str">
        <f>IF(Personalizacion!$K$35="Modified","4x12+","3x15+")</f>
        <v>4x12+</v>
      </c>
      <c r="D21" s="195"/>
      <c r="E21" s="195"/>
      <c r="F21" s="195"/>
      <c r="G21" s="153"/>
      <c r="H21" s="153"/>
      <c r="I21" s="153"/>
      <c r="J21" s="176"/>
      <c r="K21" s="179"/>
      <c r="L21" s="164"/>
      <c r="M21" s="4"/>
      <c r="N21" s="4" t="str">
        <f>Personalizacion!$N$35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12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Peso muerto</v>
      </c>
      <c r="F23" s="203" t="str">
        <f>IF(I25="","",SUM(B25*(MAX(G25:L26))*0.0333+B25))</f>
        <v/>
      </c>
      <c r="G23" s="166"/>
      <c r="H23" s="166"/>
      <c r="I23" s="166"/>
      <c r="J23" s="166"/>
      <c r="K23" s="166"/>
      <c r="L23" s="16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Personalizacion!$I$37</f>
        <v>Peso muerto</v>
      </c>
      <c r="B25" s="123" t="str">
        <f>IF('3D Semana 11'!B14="Retest","Wgt",IF(AND(Z25=0,R25=0),"Retest",IF(Z25+AA25=3,'3D Semana 11'!B14+AC25,IF(Z25+AA25=5,'3D Semana 11'!B14+N25,'3D Semana 11'!B14))))</f>
        <v>Wgt</v>
      </c>
      <c r="C25" s="123" t="str">
        <f>IF(B25="Retest","5RM",IF(AND('3D Semana 11'!B14="Retest",Personalizacion!$K$37="Default"),"5x3+",IF(AND('3D Semana 11'!B14="Retest",Personalizacion!$K$37="Modified"),"3x5+",IF(SUM('3D Semana 11'!G14:L15)&gt;=X25,'3D Semana 11'!C14,IF('3D Semana 11'!C14="5x3+","6x2+",IF('3D Semana 11'!C14="6x2+","10x1+",IF('3D Semana 11'!C14="10x1+","5RM",IF('3D Semana 11'!C14="3x5+","4x3+",IF('3D Semana 11'!C14="4x3+","5x2+","5RM")))))))))</f>
        <v>6x2+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35"/>
      <c r="H25" s="135"/>
      <c r="I25" s="135"/>
      <c r="J25" s="135"/>
      <c r="K25" s="135"/>
      <c r="L25" s="135"/>
      <c r="M25" s="4"/>
      <c r="N25" s="4">
        <f>Personalizacion!$N$21</f>
        <v>5</v>
      </c>
      <c r="O25" s="4" t="str">
        <f>Personalizacion!$O$21</f>
        <v/>
      </c>
      <c r="P25" s="4" t="str">
        <f>Personalizacion!$P$21</f>
        <v/>
      </c>
      <c r="Q25" s="4"/>
      <c r="R25" s="4">
        <f>IF(OR('3D Semana 11'!C14="10x1+",'3D Semana 11'!C14="5x2+"),0,1)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IF(OR('3D Semana 11'!C14="5x3+",'3D Semana 11'!C14="3x5+"),15,IF(OR('3D Semana 11'!C14="6x2+",'3D Semana 11'!C14="4x3+"),12,10))</f>
        <v>15</v>
      </c>
      <c r="Y25" s="4">
        <f>SUMPRODUCT('3D Semana 11'!G14:L15+'3D Semana 11'!G15:L15)</f>
        <v>0</v>
      </c>
      <c r="Z25" s="127">
        <f>IF(Y25&gt;=X25,"1",0)</f>
        <v>0</v>
      </c>
      <c r="AA25" s="4">
        <f>IF(Personalizacion!$K$9="Modified",2,4)</f>
        <v>4</v>
      </c>
      <c r="AB25" s="4" t="str">
        <f>IF('3D Semana 11'!C14="5x3+",'3D Semana 11'!K14,IF('3D Semana 11'!C14="3x5+",'3D Semana 11'!I14,0))</f>
        <v/>
      </c>
      <c r="AC25" s="4" t="str">
        <f>IF('3D Semana 11'!C14="5x3+",IF(AND(AB25&gt;=3,AB25&lt;=4),N25,IF(AND(AB25&gt;=5,AB25&lt;=7),O25,P25)),IF(AND(AB25&gt;=5,AB25&lt;=6),N25,IF(AND(AB25&gt;=7,AB25&lt;=8),O25,P25)))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0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0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>
        <f t="array" ref="AQ25">IF(OR($B25="Wgt",$B25="Reset",$B25="Retest",$B25=0),0,IF(Personalizacion!$K$6="Lbs",INDEX(#REF!,MATCH($B25,#REF!,0)),INDEX('Kg BarCalc'!N:N,MATCH($B25,'Kg BarCalc'!$A:$A,0))))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Personalizacion!$I$38</f>
        <v>Press militar</v>
      </c>
      <c r="B27" s="142" t="str">
        <f>IF(OR('3D Semana 11'!B16="Reset",'3D Semana 11'!B16="Wgt"),"Wgt",IF(SUMPRODUCT('3D Semana 11'!G16:J16)&gt;=X27,SUM('3D Semana 11'!B16+N27),IF(OR('3D Semana 11'!C16="3x6",'3D Semana 11'!C16="4x4"),"Reset",'3D Semana 11'!B16)))</f>
        <v>Wgt</v>
      </c>
      <c r="C27" s="142" t="str">
        <f>IF(AND(B27="Reset",Personalizacion!$K$38="Default"),"3x10",IF(AND(B27="Reset",Personalizacion!$K$38="Modified"),"4x8",IF(SUMPRODUCT('3D Semana 11'!G16:J16)&gt;=X27,'3D Semana 11'!C16,IF('3D Semana 11'!C16="3x10","3x8",IF('3D Semana 11'!C16="3x8","3x6",IF('3D Semana 11'!C16="3x6","Wgt",IF('3D Semana 11'!C16="4x8","4x6",IF('3D Semana 11'!C16="4x6","4x4","Wgt"))))))))</f>
        <v>Wgt</v>
      </c>
      <c r="D27" s="143">
        <f t="shared" ref="D27:F27" si="14">T27</f>
        <v>0</v>
      </c>
      <c r="E27" s="143">
        <f t="shared" si="14"/>
        <v>0</v>
      </c>
      <c r="F27" s="143">
        <f t="shared" si="14"/>
        <v>0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Personalizacion!$N$22</f>
        <v>10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IF('3D Semana 11'!C16="3x10",30,IF('3D Semana 11'!C16="4x8",32,IF(OR('3D Semana 11'!C16="3x8",'3D Semana 11'!C16="4x6"),24,IF('3D Semana 11'!C16="3x6",18,16))))</f>
        <v>16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0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>
        <f t="array" ref="AQ27">IF(OR($B27="Wgt",$B27="Reset",$B27="Retest",$B27=0),0,IF(Personalizacion!$K$6="Lbs",INDEX(#REF!,MATCH($B27,#REF!,0)),INDEX('Kg BarCalc'!N:N,MATCH($B27,'Kg BarCalc'!$A:$A,0))))</f>
        <v>0</v>
      </c>
      <c r="AR27" s="4"/>
    </row>
    <row r="28" ht="15.75" customHeight="1">
      <c r="A28" s="141" t="str">
        <f>IF(Personalizacion!$I$39="Opt Tier 2","",Personalizacion!$I$39)</f>
        <v/>
      </c>
      <c r="B28" s="142" t="str">
        <f>IF(OR('3D Semana 11'!B17="Reset",'3D Semana 11'!B17="Wgt"),"Wgt",IF(SUMPRODUCT('3D Semana 11'!G17:J17)&gt;=X28,SUM('3D Semana 11'!B17+N28),IF(OR('3D Semana 11'!C17="3x6",'3D Semana 11'!C17="4x4"),"Reset",'3D Semana 11'!B17)))</f>
        <v>Wgt</v>
      </c>
      <c r="C28" s="142" t="str">
        <f>IF(AND(B28="Reset",Personalizacion!$K$39="Default"),"3x10",IF(AND(B28="Reset",Personalizacion!$K$39="Modified"),"4x8",IF(SUMPRODUCT('3D Semana 11'!G17:J17)&gt;=X28,'3D Semana 11'!C17,IF('3D Semana 11'!C17="3x10","3x8",IF('3D Semana 11'!C17="3x8","3x6",IF('3D Semana 11'!C17="3x6","Wgt",IF('3D Semana 11'!C17="4x8","4x6",IF('3D Semana 11'!C17="4x6","4x4","Wgt"))))))))</f>
        <v>Wgt</v>
      </c>
      <c r="D28" s="143">
        <f t="shared" ref="D28:F28" si="15">T28</f>
        <v>0</v>
      </c>
      <c r="E28" s="143">
        <f t="shared" si="15"/>
        <v>0</v>
      </c>
      <c r="F28" s="143">
        <f t="shared" si="15"/>
        <v>0</v>
      </c>
      <c r="G28" s="144"/>
      <c r="H28" s="144"/>
      <c r="I28" s="144"/>
      <c r="J28" s="135"/>
      <c r="K28" s="179"/>
      <c r="L28" s="164"/>
      <c r="M28" s="4"/>
      <c r="N28" s="4" t="str">
        <f>Personalizacion!$N$23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11'!C17="3x10",30,IF('3D Semana 11'!C17="4x8",32,IF(OR('3D Semana 11'!C17="3x8",'3D Semana 11'!C17="4x6"),24,IF('3D Semana 11'!C17="3x6",18,16))))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0" t="str">
        <f>Personalizacion!$I$40</f>
        <v>Remo con mancuernas</v>
      </c>
      <c r="B29" s="151">
        <f>IF('3D Semana 11'!B18="Wgt","Wgt",IF(Personalizacion!$K$40="Default",IF('3D Semana 11'!I18&gt;=25,'3D Semana 11'!B18+N29,'3D Semana 11'!B18),IF('3D Semana 11'!J18&gt;=18,'3D Semana 11'!B18+N29,'3D Semana 11'!B18)))</f>
        <v>20</v>
      </c>
      <c r="C29" s="151" t="str">
        <f>IF(Personalizacion!$K$40="Modified","4x12+","3x15+")</f>
        <v>3x15+</v>
      </c>
      <c r="D29" s="195"/>
      <c r="E29" s="195"/>
      <c r="F29" s="195"/>
      <c r="G29" s="153"/>
      <c r="H29" s="153"/>
      <c r="I29" s="153"/>
      <c r="J29" s="176"/>
      <c r="K29" s="177" t="s">
        <v>65</v>
      </c>
      <c r="L29" s="147"/>
      <c r="M29" s="4"/>
      <c r="N29" s="4">
        <f>Personalizacion!$N$24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IF(Personalizacion!$I$41="Opt Tier 3","",Personalizacion!$I$41)</f>
        <v>Curl de biceps barra Z</v>
      </c>
      <c r="B30" s="151" t="str">
        <f>IF('3D Semana 11'!B19="Wgt","Wgt",IF(Personalizacion!$K$41="Default",IF('3D Semana 11'!I19&gt;=25,'3D Semana 11'!B19+N30,'3D Semana 11'!B19),IF('3D Semana 11'!J19&gt;=18,'3D Semana 11'!B19+N30,'3D Semana 11'!B19)))</f>
        <v/>
      </c>
      <c r="C30" s="151" t="str">
        <f>IF(Personalizacion!$K$41="Modified","4x12+","3x15+")</f>
        <v>4x12+</v>
      </c>
      <c r="D30" s="195"/>
      <c r="E30" s="195"/>
      <c r="F30" s="195"/>
      <c r="G30" s="153"/>
      <c r="H30" s="153"/>
      <c r="I30" s="153"/>
      <c r="J30" s="176"/>
      <c r="K30" s="178"/>
      <c r="L30" s="157"/>
      <c r="M30" s="4"/>
      <c r="N30" s="4" t="str">
        <f>Personalizacion!$N$25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IF(Personalizacion!$I$42="Opt Tier 3","",Personalizacion!$I$42)</f>
        <v>Elevaciones laterales</v>
      </c>
      <c r="B31" s="151" t="str">
        <f>IF('3D Semana 11'!B20="Wgt","Wgt",IF(Personalizacion!$K$42="Default",IF('3D Semana 11'!I20&gt;=25,'3D Semana 11'!B20+N31,'3D Semana 11'!B20),IF('3D Semana 11'!J20&gt;=18,'3D Semana 11'!B20+N31,'3D Semana 11'!B20)))</f>
        <v/>
      </c>
      <c r="C31" s="151" t="str">
        <f>IF(Personalizacion!$K$42="Modified","4x12+","3x15+")</f>
        <v>3x15+</v>
      </c>
      <c r="D31" s="197"/>
      <c r="E31" s="197"/>
      <c r="F31" s="197"/>
      <c r="G31" s="153"/>
      <c r="H31" s="153"/>
      <c r="I31" s="153"/>
      <c r="J31" s="176"/>
      <c r="K31" s="178"/>
      <c r="L31" s="157"/>
      <c r="M31" s="4"/>
      <c r="N31" s="4" t="str">
        <f>Personalizacion!$N$26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IF(Personalizacion!$I$43="Opt Tier 3","",Personalizacion!$I$35)</f>
        <v/>
      </c>
      <c r="B32" s="151" t="str">
        <f>IF('3D Semana 3'!B21="Wgt","Wgt",IF(Personalizacion!$K$42="Default",IF('3D Semana 3'!I21&gt;=25,'3D Semana 3'!B21+N32,'3D Semana 3'!B21),IF('3D Semana 3'!J21&gt;=18,'3D Semana 3'!B21+N32,'3D Semana 3'!B21)))</f>
        <v/>
      </c>
      <c r="C32" s="151" t="str">
        <f>IF(Personalizacion!$K$43="Modified","4x12+","3x15+")</f>
        <v>4x12+</v>
      </c>
      <c r="D32" s="152"/>
      <c r="E32" s="152"/>
      <c r="F32" s="152"/>
      <c r="G32" s="153"/>
      <c r="H32" s="153"/>
      <c r="I32" s="153"/>
      <c r="J32" s="176"/>
      <c r="K32" s="179"/>
      <c r="L32" s="164"/>
      <c r="M32" s="4"/>
      <c r="N32" s="167"/>
      <c r="O32" s="4"/>
      <c r="P32" s="4"/>
      <c r="Q32" s="4"/>
      <c r="R32" s="127"/>
      <c r="S32" s="183">
        <f>(Q33)*500/((-216.0475144)+(16.2606339*R33)+(-0.002388645*R429*R429)+(-0.00113732*(R33*R33*R33)+(0.00000701863*(R33*R33*R33*R33)+(-0.00000001291*(R33*R33*R33*R33*R33)))))</f>
        <v>0</v>
      </c>
      <c r="T32" s="183">
        <f>(Q33)*(500/((594.31747775582)+(-27.23842536447*R33)+(0.82112226871*(R33*R33))+(-0.00930733913*(R33*R33*R33)+(0.00004731582*(R33*R33*R33*R33)+(-0.00000009054*(R33*R33*R33*R33*R33))))))</f>
        <v>0</v>
      </c>
      <c r="U32" s="4">
        <f>(P33)*500/((-216.0475144)+(16.2606339*B33)+(-0.002388645*B33*B33)+(-0.00113732*(B33*B33*B33)+(0.00000701863*(B33*B33*B33*B33)+(-0.00000001291*(B33*B33*B33*B33*B33)))))</f>
        <v>0</v>
      </c>
      <c r="V32" s="4">
        <f>(P33)*(500/((594.31747775582)+(-27.23842536447*B33)+(0.82112226871*(B33*B33))+(-0.00930733913*(B33*B33*B33)+(0.00004731582*(B33*B33*B33*B33)+(-0.00000009054*(B33*B33*B33*B33*B33))))))</f>
        <v>0</v>
      </c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32.25" customHeight="1">
      <c r="A33" s="184" t="s">
        <v>67</v>
      </c>
      <c r="B33" s="185"/>
      <c r="C33" s="198" t="s">
        <v>78</v>
      </c>
      <c r="D33" s="105"/>
      <c r="E33" s="187" t="str">
        <f>IF(B33="","",IF(AND(Personalizacion!$K$4="XY",Personalizacion!$K$6="Lbs"),S34,IF(AND(Personalizacion!$K$4="XX",Personalizacion!$K$6="Lbs"),T34,IF(AND(Personalizacion!$K$4="XY",Personalizacion!$K$6="Kg"),U34,V34))))</f>
        <v/>
      </c>
      <c r="F33" s="188"/>
      <c r="G33" s="186" t="s">
        <v>79</v>
      </c>
      <c r="H33" s="188"/>
      <c r="I33" s="190" t="str">
        <f>IF(B33="","",IF(AND(Personalizacion!$K$4="XY",Personalizacion!$K$6="Lbs"),S32,IF(AND(Personalizacion!$K$4="XX",Personalizacion!$K$6="Lbs"),T32,IF(AND(Personalizacion!$K$4="XY",Personalizacion!$K$6="Kg"),U32,V32))))</f>
        <v/>
      </c>
      <c r="J33" s="188"/>
      <c r="K33" s="187" t="str">
        <f>IF(B33="","",IF(AND(Personalizacion!$K$4="XY",Personalizacion!$K$6="Lbs"),S33,IF(AND(Personalizacion!$K$4="XX",Personalizacion!$K$6="Lbs"),T33,IF(AND(Personalizacion!$K$4="XY",Personalizacion!$K$6="Kg"),U33,V33))))</f>
        <v/>
      </c>
      <c r="L33" s="188"/>
      <c r="M33" s="4"/>
      <c r="N33" s="167"/>
      <c r="O33" s="4"/>
      <c r="P33" s="4">
        <f>SUM(W33:Z33)</f>
        <v>0</v>
      </c>
      <c r="Q33" s="4">
        <f>P33/2.2</f>
        <v>0</v>
      </c>
      <c r="R33" s="4">
        <f>B33/2.2</f>
        <v>0</v>
      </c>
      <c r="S33" s="183">
        <f>(Q33)*500/(-0.0000000078*R33^5+0.0000041543*R33^4-0.0006430507*R33^3-0.0126966343*R33^2+11.9982753419*R33-82.5815609216)</f>
        <v>0</v>
      </c>
      <c r="T33" s="183">
        <f>(Q33)*(500/((594.31747775582)+(-27.23842536447*R33)+(0.82112226871*(R33*R33))+(-0.00930733913*(R33*R33*R33)+(0.00004731582*(R33*R33*R33*R33)+(-0.00000009054*(R33*R33*R33*R33*R33))))))</f>
        <v>0</v>
      </c>
      <c r="U33" s="4">
        <f>(P33)*500/(-0.0000000071*B33^5+0.0000015978*B33^4+0.0003282035*B33^3-0.1389344062*B33^2+16.2595764612*B33-182.5406521018)</f>
        <v>0</v>
      </c>
      <c r="V33" s="4">
        <f>(P33)*500/(-0.0000000071*B33^5+0.0000015978*B33^4+0.0003282035*B33^3-0.1389344062*B33^2+16.2595764612*B33-182.5406521018)</f>
        <v>0</v>
      </c>
      <c r="W33" s="4">
        <f>IF(OR('3D Semana 11'!A25="Deadlift",'3D Semana 11'!A25="Bench",'3D Semana 11'!A25="Squat"),('3D Semana 11'!B25*MAX('3D Semana 11'!G25:L26))/30+'3D Semana 11'!B25,0)</f>
        <v>0</v>
      </c>
      <c r="X33" s="4">
        <f>IF(OR('3D Semana 12'!A3="Deadlift",'3D Semana 12'!A3="Bench",'3D Semana 12'!A3="Squat"),('3D Semana 12'!B3*MAX('3D Semana 12'!G3:L4))/30+'3D Semana 12'!B3,0)</f>
        <v>0</v>
      </c>
      <c r="Y33" s="4">
        <f>IF(OR('3D Semana 12'!A14="Deadlift",'3D Semana 12'!A14="Bench",'3D Semana 12'!A14="Squat"),('3D Semana 12'!B14*MAX('3D Semana 12'!G14:L15))/30+'3D Semana 12'!B14,0)</f>
        <v>0</v>
      </c>
      <c r="Z33" s="4">
        <f>IF(OR('3D Semana 12'!A25="Deadlift",'3D Semana 12'!A25="Bench",'3D Semana 12'!A25="Squat"),('3D Semana 12'!B25*MAX('3D Semana 12'!G25:L26))/30+'3D Semana 12'!B25,0)</f>
        <v>0</v>
      </c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 t="s">
        <v>70</v>
      </c>
      <c r="Q34" s="4" t="s">
        <v>70</v>
      </c>
      <c r="R34" s="4" t="s">
        <v>62</v>
      </c>
      <c r="S34" s="4" t="str">
        <f>IF(B33="","",500+100*(Q33-(310.67*LN(R33)-857.785))/(53.216*LN(R33)-147.0835))</f>
        <v/>
      </c>
      <c r="T34" s="4" t="str">
        <f>IF(B33="","",500+100*(Q33-(125.1435*LN(R33)-228.03))/(34.5246*LN(R33)-86.8301))</f>
        <v/>
      </c>
      <c r="U34" s="4" t="str">
        <f>IF(B33="","",500+100*(P33-(310.67*LN(B33)-857.785))/(53.216*LN(B33)-147.0835))</f>
        <v/>
      </c>
      <c r="V34" s="4" t="str">
        <f>IF(B33="","",500+100*(P33-(125.1435*LN(B33)-228.03))/(34.5246*LN(B33)-86.8301))</f>
        <v/>
      </c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 t="s">
        <v>71</v>
      </c>
      <c r="Q35" s="4" t="s">
        <v>8</v>
      </c>
      <c r="R35" s="4" t="s">
        <v>8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E12:AQ12"/>
    <mergeCell ref="AE23:AQ23"/>
    <mergeCell ref="K18:L21"/>
    <mergeCell ref="K27:L28"/>
    <mergeCell ref="K29:L32"/>
    <mergeCell ref="C33:D33"/>
    <mergeCell ref="E33:F33"/>
    <mergeCell ref="G33:H33"/>
    <mergeCell ref="I33:J33"/>
    <mergeCell ref="K33:L33"/>
    <mergeCell ref="AE1:AQ1"/>
    <mergeCell ref="D2:F2"/>
    <mergeCell ref="K5:L6"/>
    <mergeCell ref="K7:L10"/>
    <mergeCell ref="D13:F13"/>
    <mergeCell ref="K16:L17"/>
    <mergeCell ref="D24:F24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A14">
    <cfRule type="expression" dxfId="0" priority="8">
      <formula>$C14="5x3+"</formula>
    </cfRule>
  </conditionalFormatting>
  <conditionalFormatting sqref="A14">
    <cfRule type="expression" dxfId="0" priority="9">
      <formula>$C14="5x2+"</formula>
    </cfRule>
  </conditionalFormatting>
  <conditionalFormatting sqref="A14">
    <cfRule type="expression" dxfId="0" priority="10">
      <formula>$C14="10x1+"</formula>
    </cfRule>
  </conditionalFormatting>
  <conditionalFormatting sqref="A14">
    <cfRule type="expression" dxfId="0" priority="11">
      <formula>$C14="6x2+"</formula>
    </cfRule>
  </conditionalFormatting>
  <conditionalFormatting sqref="A14">
    <cfRule type="expression" dxfId="0" priority="12">
      <formula>$C14="5RM"</formula>
    </cfRule>
  </conditionalFormatting>
  <conditionalFormatting sqref="A14">
    <cfRule type="expression" dxfId="0" priority="13">
      <formula>$C14="3x5+"</formula>
    </cfRule>
  </conditionalFormatting>
  <conditionalFormatting sqref="A14">
    <cfRule type="expression" dxfId="0" priority="14">
      <formula>$C14="4x3+"</formula>
    </cfRule>
  </conditionalFormatting>
  <conditionalFormatting sqref="A25">
    <cfRule type="expression" dxfId="0" priority="15">
      <formula>$C25="5x3+"</formula>
    </cfRule>
  </conditionalFormatting>
  <conditionalFormatting sqref="A25">
    <cfRule type="expression" dxfId="0" priority="16">
      <formula>$C25="5x2+"</formula>
    </cfRule>
  </conditionalFormatting>
  <conditionalFormatting sqref="A25">
    <cfRule type="expression" dxfId="0" priority="17">
      <formula>$C25="10x1+"</formula>
    </cfRule>
  </conditionalFormatting>
  <conditionalFormatting sqref="A25">
    <cfRule type="expression" dxfId="0" priority="18">
      <formula>$C25="6x2+"</formula>
    </cfRule>
  </conditionalFormatting>
  <conditionalFormatting sqref="A25">
    <cfRule type="expression" dxfId="0" priority="19">
      <formula>$C25="5RM"</formula>
    </cfRule>
  </conditionalFormatting>
  <conditionalFormatting sqref="A25">
    <cfRule type="expression" dxfId="0" priority="20">
      <formula>$C25="3x5+"</formula>
    </cfRule>
  </conditionalFormatting>
  <conditionalFormatting sqref="A25">
    <cfRule type="expression" dxfId="0" priority="21">
      <formula>$C25="4x3+"</formula>
    </cfRule>
  </conditionalFormatting>
  <conditionalFormatting sqref="D3:I3">
    <cfRule type="expression" dxfId="0" priority="22">
      <formula>$C3="3x5+"</formula>
    </cfRule>
  </conditionalFormatting>
  <conditionalFormatting sqref="D3:I3">
    <cfRule type="expression" dxfId="0" priority="23">
      <formula>$C3="4x3+"</formula>
    </cfRule>
  </conditionalFormatting>
  <conditionalFormatting sqref="K3">
    <cfRule type="expression" dxfId="0" priority="24">
      <formula>$C3="5x3+"</formula>
    </cfRule>
  </conditionalFormatting>
  <conditionalFormatting sqref="K3">
    <cfRule type="expression" dxfId="0" priority="25">
      <formula>$C3="5x2+"</formula>
    </cfRule>
  </conditionalFormatting>
  <conditionalFormatting sqref="K3">
    <cfRule type="expression" dxfId="0" priority="26">
      <formula>$C3="10x1+"</formula>
    </cfRule>
  </conditionalFormatting>
  <conditionalFormatting sqref="K3">
    <cfRule type="expression" dxfId="0" priority="27">
      <formula>$C3="6x2+"</formula>
    </cfRule>
  </conditionalFormatting>
  <conditionalFormatting sqref="D3:I3">
    <cfRule type="expression" dxfId="0" priority="28">
      <formula>$C3="5x3+"</formula>
    </cfRule>
  </conditionalFormatting>
  <conditionalFormatting sqref="D3:I3">
    <cfRule type="expression" dxfId="0" priority="29">
      <formula>$C3="5x2+"</formula>
    </cfRule>
  </conditionalFormatting>
  <conditionalFormatting sqref="D3:I3">
    <cfRule type="expression" dxfId="0" priority="30">
      <formula>$C3="10x1+"</formula>
    </cfRule>
  </conditionalFormatting>
  <conditionalFormatting sqref="D3:I3 L3">
    <cfRule type="expression" dxfId="0" priority="31">
      <formula>$C3="6x2+"</formula>
    </cfRule>
  </conditionalFormatting>
  <conditionalFormatting sqref="D3:F3">
    <cfRule type="expression" dxfId="0" priority="32">
      <formula>$C3="5RM"</formula>
    </cfRule>
  </conditionalFormatting>
  <conditionalFormatting sqref="G4:I4 K4">
    <cfRule type="expression" dxfId="0" priority="33">
      <formula>$C3="10x1+"</formula>
    </cfRule>
  </conditionalFormatting>
  <conditionalFormatting sqref="B3:C3">
    <cfRule type="expression" dxfId="0" priority="34">
      <formula>$C3="5x3+"</formula>
    </cfRule>
  </conditionalFormatting>
  <conditionalFormatting sqref="B3:C3">
    <cfRule type="expression" dxfId="0" priority="35">
      <formula>$C3="5x2+"</formula>
    </cfRule>
  </conditionalFormatting>
  <conditionalFormatting sqref="B3:C3">
    <cfRule type="expression" dxfId="0" priority="36">
      <formula>$C3="10x1+"</formula>
    </cfRule>
  </conditionalFormatting>
  <conditionalFormatting sqref="B3:C3">
    <cfRule type="expression" dxfId="0" priority="37">
      <formula>$C3="6x2+"</formula>
    </cfRule>
  </conditionalFormatting>
  <conditionalFormatting sqref="B3:C3">
    <cfRule type="expression" dxfId="0" priority="38">
      <formula>$C3="5RM"</formula>
    </cfRule>
  </conditionalFormatting>
  <conditionalFormatting sqref="B3:C3">
    <cfRule type="expression" dxfId="0" priority="39">
      <formula>$C3="3x5+"</formula>
    </cfRule>
  </conditionalFormatting>
  <conditionalFormatting sqref="B3:C3">
    <cfRule type="expression" dxfId="0" priority="40">
      <formula>$C3="4x3+"</formula>
    </cfRule>
  </conditionalFormatting>
  <conditionalFormatting sqref="G14:I14">
    <cfRule type="expression" dxfId="0" priority="41">
      <formula>$C14="5x3+"</formula>
    </cfRule>
  </conditionalFormatting>
  <conditionalFormatting sqref="G14:I14">
    <cfRule type="expression" dxfId="0" priority="42">
      <formula>$C14="5x2+"</formula>
    </cfRule>
  </conditionalFormatting>
  <conditionalFormatting sqref="G14:I14">
    <cfRule type="expression" dxfId="0" priority="43">
      <formula>$C14="10x1+"</formula>
    </cfRule>
  </conditionalFormatting>
  <conditionalFormatting sqref="L14 G14:I14">
    <cfRule type="expression" dxfId="0" priority="44">
      <formula>$C14="6x2+"</formula>
    </cfRule>
  </conditionalFormatting>
  <conditionalFormatting sqref="B14:C14">
    <cfRule type="expression" dxfId="0" priority="45">
      <formula>$C14="5x3+"</formula>
    </cfRule>
  </conditionalFormatting>
  <conditionalFormatting sqref="B14:C14">
    <cfRule type="expression" dxfId="0" priority="46">
      <formula>$C14="5x2+"</formula>
    </cfRule>
  </conditionalFormatting>
  <conditionalFormatting sqref="B14:C14">
    <cfRule type="expression" dxfId="0" priority="47">
      <formula>$C14="10x1+"</formula>
    </cfRule>
  </conditionalFormatting>
  <conditionalFormatting sqref="B14:C14">
    <cfRule type="expression" dxfId="0" priority="48">
      <formula>$C14="6x2+"</formula>
    </cfRule>
  </conditionalFormatting>
  <conditionalFormatting sqref="B14:C14">
    <cfRule type="expression" dxfId="0" priority="49">
      <formula>$C14="5RM"</formula>
    </cfRule>
  </conditionalFormatting>
  <conditionalFormatting sqref="B14:C14">
    <cfRule type="expression" dxfId="0" priority="50">
      <formula>$C14="3x5+"</formula>
    </cfRule>
  </conditionalFormatting>
  <conditionalFormatting sqref="B14:C14">
    <cfRule type="expression" dxfId="0" priority="51">
      <formula>$C14="4x3+"</formula>
    </cfRule>
  </conditionalFormatting>
  <conditionalFormatting sqref="G15:I15 K15">
    <cfRule type="expression" dxfId="0" priority="52">
      <formula>$C14="10x1+"</formula>
    </cfRule>
  </conditionalFormatting>
  <conditionalFormatting sqref="G14:I14">
    <cfRule type="expression" dxfId="0" priority="53">
      <formula>$C14="3x5+"</formula>
    </cfRule>
  </conditionalFormatting>
  <conditionalFormatting sqref="G14:I14">
    <cfRule type="expression" dxfId="0" priority="54">
      <formula>$C14="4x3+"</formula>
    </cfRule>
  </conditionalFormatting>
  <conditionalFormatting sqref="K14">
    <cfRule type="expression" dxfId="0" priority="55">
      <formula>$C14="5x3+"</formula>
    </cfRule>
  </conditionalFormatting>
  <conditionalFormatting sqref="K14">
    <cfRule type="expression" dxfId="0" priority="56">
      <formula>$C14="5x2+"</formula>
    </cfRule>
  </conditionalFormatting>
  <conditionalFormatting sqref="K14">
    <cfRule type="expression" dxfId="0" priority="57">
      <formula>$C14="10x1+"</formula>
    </cfRule>
  </conditionalFormatting>
  <conditionalFormatting sqref="K14">
    <cfRule type="expression" dxfId="0" priority="58">
      <formula>$C14="6x2+"</formula>
    </cfRule>
  </conditionalFormatting>
  <conditionalFormatting sqref="D14:F15">
    <cfRule type="expression" dxfId="0" priority="59">
      <formula>$C14="5x3+"</formula>
    </cfRule>
  </conditionalFormatting>
  <conditionalFormatting sqref="D14:F15">
    <cfRule type="expression" dxfId="0" priority="60">
      <formula>$C14="5x2+"</formula>
    </cfRule>
  </conditionalFormatting>
  <conditionalFormatting sqref="D14:F15">
    <cfRule type="expression" dxfId="0" priority="61">
      <formula>$C14="10x1+"</formula>
    </cfRule>
  </conditionalFormatting>
  <conditionalFormatting sqref="D14:F15">
    <cfRule type="expression" dxfId="0" priority="62">
      <formula>$C14="6x2+"</formula>
    </cfRule>
  </conditionalFormatting>
  <conditionalFormatting sqref="D14:F15">
    <cfRule type="expression" dxfId="0" priority="63">
      <formula>$C14="5RM"</formula>
    </cfRule>
  </conditionalFormatting>
  <conditionalFormatting sqref="D14:F15">
    <cfRule type="expression" dxfId="0" priority="64">
      <formula>$C14="3x5+"</formula>
    </cfRule>
  </conditionalFormatting>
  <conditionalFormatting sqref="D14:F15">
    <cfRule type="expression" dxfId="0" priority="65">
      <formula>$C14="4x3+"</formula>
    </cfRule>
  </conditionalFormatting>
  <conditionalFormatting sqref="B25">
    <cfRule type="expression" dxfId="0" priority="66">
      <formula>$C25="5x3+"</formula>
    </cfRule>
  </conditionalFormatting>
  <conditionalFormatting sqref="C25">
    <cfRule type="expression" dxfId="0" priority="67">
      <formula>$C25="5x3+"</formula>
    </cfRule>
  </conditionalFormatting>
  <conditionalFormatting sqref="C25">
    <cfRule type="expression" dxfId="0" priority="68">
      <formula>$C25="5x2+"</formula>
    </cfRule>
  </conditionalFormatting>
  <conditionalFormatting sqref="C25">
    <cfRule type="expression" dxfId="0" priority="69">
      <formula>$C25="10x1+"</formula>
    </cfRule>
  </conditionalFormatting>
  <conditionalFormatting sqref="C25">
    <cfRule type="expression" dxfId="0" priority="70">
      <formula>$C25="6x2+"</formula>
    </cfRule>
  </conditionalFormatting>
  <conditionalFormatting sqref="C25">
    <cfRule type="expression" dxfId="0" priority="71">
      <formula>$C25="5RM"</formula>
    </cfRule>
  </conditionalFormatting>
  <conditionalFormatting sqref="C25">
    <cfRule type="expression" dxfId="0" priority="72">
      <formula>$C25="3x5+"</formula>
    </cfRule>
  </conditionalFormatting>
  <conditionalFormatting sqref="C25">
    <cfRule type="expression" dxfId="0" priority="73">
      <formula>$C25="4x3+"</formula>
    </cfRule>
  </conditionalFormatting>
  <conditionalFormatting sqref="B25">
    <cfRule type="expression" dxfId="0" priority="74">
      <formula>$C25="5x2+"</formula>
    </cfRule>
  </conditionalFormatting>
  <conditionalFormatting sqref="B25">
    <cfRule type="expression" dxfId="0" priority="75">
      <formula>$C25="10x1+"</formula>
    </cfRule>
  </conditionalFormatting>
  <conditionalFormatting sqref="B25">
    <cfRule type="expression" dxfId="0" priority="76">
      <formula>$C25="6x2+"</formula>
    </cfRule>
  </conditionalFormatting>
  <conditionalFormatting sqref="D25:F26">
    <cfRule type="expression" dxfId="0" priority="77">
      <formula>$C25="5x3+"</formula>
    </cfRule>
  </conditionalFormatting>
  <conditionalFormatting sqref="D25:F26">
    <cfRule type="expression" dxfId="0" priority="78">
      <formula>$C25="5x2+"</formula>
    </cfRule>
  </conditionalFormatting>
  <conditionalFormatting sqref="D25:F26">
    <cfRule type="expression" dxfId="0" priority="79">
      <formula>$C25="10x1+"</formula>
    </cfRule>
  </conditionalFormatting>
  <conditionalFormatting sqref="D25:F26">
    <cfRule type="expression" dxfId="0" priority="80">
      <formula>$C25="6x2+"</formula>
    </cfRule>
  </conditionalFormatting>
  <conditionalFormatting sqref="D25:F26">
    <cfRule type="expression" dxfId="0" priority="81">
      <formula>$C25="5RM"</formula>
    </cfRule>
  </conditionalFormatting>
  <conditionalFormatting sqref="D25:F26">
    <cfRule type="expression" dxfId="0" priority="82">
      <formula>$C25="3x5+"</formula>
    </cfRule>
  </conditionalFormatting>
  <conditionalFormatting sqref="D25:F26">
    <cfRule type="expression" dxfId="0" priority="83">
      <formula>$C25="4x3+"</formula>
    </cfRule>
  </conditionalFormatting>
  <conditionalFormatting sqref="B25">
    <cfRule type="expression" dxfId="0" priority="84">
      <formula>$C25="5RM"</formula>
    </cfRule>
  </conditionalFormatting>
  <conditionalFormatting sqref="B25">
    <cfRule type="expression" dxfId="0" priority="85">
      <formula>$C25="3x5+"</formula>
    </cfRule>
  </conditionalFormatting>
  <conditionalFormatting sqref="B25">
    <cfRule type="expression" dxfId="0" priority="86">
      <formula>$C25="4x3+"</formula>
    </cfRule>
  </conditionalFormatting>
  <conditionalFormatting sqref="K25">
    <cfRule type="expression" dxfId="0" priority="87">
      <formula>$C25="5x3+"</formula>
    </cfRule>
  </conditionalFormatting>
  <conditionalFormatting sqref="K25">
    <cfRule type="expression" dxfId="0" priority="88">
      <formula>$C25="5x2+"</formula>
    </cfRule>
  </conditionalFormatting>
  <conditionalFormatting sqref="K25">
    <cfRule type="expression" dxfId="0" priority="89">
      <formula>$C25="10x1+"</formula>
    </cfRule>
  </conditionalFormatting>
  <conditionalFormatting sqref="K25">
    <cfRule type="expression" dxfId="0" priority="90">
      <formula>$C25="6x2+"</formula>
    </cfRule>
  </conditionalFormatting>
  <conditionalFormatting sqref="G25:I25">
    <cfRule type="expression" dxfId="0" priority="91">
      <formula>$C25="5x3+"</formula>
    </cfRule>
  </conditionalFormatting>
  <conditionalFormatting sqref="G25:I25">
    <cfRule type="expression" dxfId="0" priority="92">
      <formula>$C25="5x2+"</formula>
    </cfRule>
  </conditionalFormatting>
  <conditionalFormatting sqref="G25:I25">
    <cfRule type="expression" dxfId="0" priority="93">
      <formula>$C25="10x1+"</formula>
    </cfRule>
  </conditionalFormatting>
  <conditionalFormatting sqref="G25:I25 L25">
    <cfRule type="expression" dxfId="0" priority="94">
      <formula>$C25="6x2+"</formula>
    </cfRule>
  </conditionalFormatting>
  <conditionalFormatting sqref="G26:I26 K26">
    <cfRule type="expression" dxfId="0" priority="95">
      <formula>$C25="10x1+"</formula>
    </cfRule>
  </conditionalFormatting>
  <conditionalFormatting sqref="G25:I25">
    <cfRule type="expression" dxfId="0" priority="96">
      <formula>$C25="3x5+"</formula>
    </cfRule>
  </conditionalFormatting>
  <conditionalFormatting sqref="G25:I25">
    <cfRule type="expression" dxfId="0" priority="97">
      <formula>$C25="4x3+"</formula>
    </cfRule>
  </conditionalFormatting>
  <conditionalFormatting sqref="J3">
    <cfRule type="expression" dxfId="0" priority="98">
      <formula>$C3="5x3+"</formula>
    </cfRule>
  </conditionalFormatting>
  <conditionalFormatting sqref="J3">
    <cfRule type="expression" dxfId="0" priority="99">
      <formula>$C3="5x2+"</formula>
    </cfRule>
  </conditionalFormatting>
  <conditionalFormatting sqref="J3">
    <cfRule type="expression" dxfId="0" priority="100">
      <formula>$C3="10x1+"</formula>
    </cfRule>
  </conditionalFormatting>
  <conditionalFormatting sqref="J3">
    <cfRule type="expression" dxfId="0" priority="101">
      <formula>$C3="6x2+"</formula>
    </cfRule>
  </conditionalFormatting>
  <conditionalFormatting sqref="J4">
    <cfRule type="expression" dxfId="0" priority="102">
      <formula>$C3="10x1+"</formula>
    </cfRule>
  </conditionalFormatting>
  <conditionalFormatting sqref="J3">
    <cfRule type="expression" dxfId="0" priority="103">
      <formula>$C3="4x3+"</formula>
    </cfRule>
  </conditionalFormatting>
  <conditionalFormatting sqref="J25">
    <cfRule type="expression" dxfId="0" priority="104">
      <formula>$C25="5x3+"</formula>
    </cfRule>
  </conditionalFormatting>
  <conditionalFormatting sqref="J25">
    <cfRule type="expression" dxfId="0" priority="105">
      <formula>$C25="5x2+"</formula>
    </cfRule>
  </conditionalFormatting>
  <conditionalFormatting sqref="J25">
    <cfRule type="expression" dxfId="0" priority="106">
      <formula>$C25="10x1+"</formula>
    </cfRule>
  </conditionalFormatting>
  <conditionalFormatting sqref="J25">
    <cfRule type="expression" dxfId="0" priority="107">
      <formula>$C25="6x2+"</formula>
    </cfRule>
  </conditionalFormatting>
  <conditionalFormatting sqref="J14">
    <cfRule type="expression" dxfId="0" priority="108">
      <formula>$C14="5x3+"</formula>
    </cfRule>
  </conditionalFormatting>
  <conditionalFormatting sqref="J14">
    <cfRule type="expression" dxfId="0" priority="109">
      <formula>$C14="5x2+"</formula>
    </cfRule>
  </conditionalFormatting>
  <conditionalFormatting sqref="J14">
    <cfRule type="expression" dxfId="0" priority="110">
      <formula>$C14="10x1+"</formula>
    </cfRule>
  </conditionalFormatting>
  <conditionalFormatting sqref="J14">
    <cfRule type="expression" dxfId="0" priority="111">
      <formula>$C14="6x2+"</formula>
    </cfRule>
  </conditionalFormatting>
  <conditionalFormatting sqref="J15">
    <cfRule type="expression" dxfId="0" priority="112">
      <formula>$C14="10x1+"</formula>
    </cfRule>
  </conditionalFormatting>
  <conditionalFormatting sqref="J14">
    <cfRule type="expression" dxfId="0" priority="113">
      <formula>$C14="4x3+"</formula>
    </cfRule>
  </conditionalFormatting>
  <conditionalFormatting sqref="J26">
    <cfRule type="expression" dxfId="0" priority="114">
      <formula>$C25="10x1+"</formula>
    </cfRule>
  </conditionalFormatting>
  <conditionalFormatting sqref="J25">
    <cfRule type="expression" dxfId="0" priority="115">
      <formula>$C25="4x3+"</formula>
    </cfRule>
  </conditionalFormatting>
  <printOptions/>
  <pageMargins bottom="0.75" footer="0.0" header="0.0" left="0.7" right="0.7" top="0.75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11'!B3="Retest","Wgt",IF(AND(Z3=0,R3=0),"Retest",IF(Z3+AA3=3,'4D Semana 11'!B3+AC3,IF(Z3+AA3=5,'4D Semana 11'!B3+N3,'4D Semana 11'!B3))))</f>
        <v>Retest</v>
      </c>
      <c r="C3" s="123" t="str">
        <f>IF(B3="Retest","5RM",IF(AND('4D Semana 11'!B3="Retest",Personalizacion!$K13="Default"),"5x3+",IF(AND('4D Semana 11'!B3="Retest",Personalizacion!$K13="Modified"),"3x5+",IF(SUM('4D Semana 11'!G3:L4)&gt;=X3,'4D Semana 11'!C3,IF('4D Semana 11'!C3="5x3+","6x2+",IF('4D Semana 11'!C3="6x2+","10x1+",IF('4D Semana 11'!C3="10x1+","5RM",IF('4D Semana 11'!C3="3x5+","4x3+",IF('4D Semana 11'!C3="4x3+","5x2+","5RM")))))))))</f>
        <v>5RM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11'!C3="10x1+",'4D Semana 11'!C3="5x2+"),0,1)</f>
        <v>0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11'!C3="5x3+",'4D Semana 11'!C3="3x5+"),15,IF(OR('4D Semana 11'!C3="6x2+",'4D Semana 11'!C3="4x3+"),12,10))</f>
        <v>10</v>
      </c>
      <c r="Y3" s="4">
        <f>SUMPRODUCT('4D Semana 11'!G3:L3+'4D Semana 11'!G4:L4)</f>
        <v>0</v>
      </c>
      <c r="Z3" s="127">
        <f>IF(Y3&gt;=X3,"1",0)</f>
        <v>0</v>
      </c>
      <c r="AA3" s="4">
        <f>IF(Personalizacion!$K$9="Modified",2,4)</f>
        <v>4</v>
      </c>
      <c r="AB3" s="4">
        <f>IF('4D Semana 11'!C3="5x3+",'4D Semana 11'!K3,IF('4D Semana 11'!C3="3x5+",'4D Semana 11'!I3,0))</f>
        <v>0</v>
      </c>
      <c r="AC3" s="4" t="str">
        <f>IF('4D Semana 11'!C3="5x3+",IF(AND(AB3&gt;=3,AB3&lt;=4),N3,IF(AND(AB3&gt;=5,AB3&lt;=7),O3,P3)),IF(AND(AB3&gt;=5,AB3&lt;=6),N3,IF(AND(AB3&gt;=7,AB3&lt;=8),O3,P3)))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11'!B5="Reset",'4D Semana 11'!B5="Wgt"),"Wgt",IF(SUMPRODUCT('4D Semana 11'!G5:J5)&gt;=X5,SUM('4D Semana 11'!B5+N5),IF(OR('4D Semana 11'!C5="3x6",'4D Semana 11'!C5="4x4"),"Reset",'4D Semana 11'!B5)))</f>
        <v>Wgt</v>
      </c>
      <c r="C5" s="142" t="str">
        <f>IF(AND('4D Semana 11'!B5="Reset",Personalizacion!$K$14="Default"),"3x10",IF(AND('4D Semana 11'!B5="Reset",Personalizacion!$K$14="Modified"),"4x8",IF(SUMPRODUCT('4D Semana 11'!G5:J5)&gt;=X5,'4D Semana 11'!C5,IF('4D Semana 11'!C5="3x10","3x8",IF('4D Semana 11'!C5="3x8","3x6",IF('4D Semana 11'!C5="3x6","Wgt",IF('4D Semana 11'!C5="4x8","4x6",IF('4D Semana 11'!C5="4x6","4x4","Wgt"))))))))</f>
        <v>Wgt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11'!C5="3x10",30,IF('4D Semana 11'!C5="4x8",32,IF(OR('4D Semana 11'!C5="3x8",'4D Semana 11'!C5="4x6"),24,IF('4D Semana 11'!C5="3x6",18,16))))</f>
        <v>16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11'!B6="Reset",'4D Semana 11'!B6="Wgt"),"Wgt",IF(SUMPRODUCT('4D Semana 11'!G6:J6)&gt;=X6,SUM('4D Semana 11'!B6+N6),IF(OR('4D Semana 11'!C6="3x6",'4D Semana 11'!C6="4x4"),"Reset",'4D Semana 11'!B6)))</f>
        <v>Wgt</v>
      </c>
      <c r="C6" s="142" t="str">
        <f>IF(AND('4D Semana 11'!B6="Reset",Personalizacion!$K$14="Default"),"3x10",IF(AND('4D Semana 11'!B6="Reset",Personalizacion!$K$14="Modified"),"4x8",IF(SUMPRODUCT('4D Semana 11'!G6:J6)&gt;=X6,'4D Semana 11'!C6,IF('4D Semana 11'!C6="3x10","3x8",IF('4D Semana 11'!C6="3x8","3x6",IF('4D Semana 11'!C6="3x6","Wgt",IF('4D Semana 11'!C6="4x8","4x6",IF('4D Semana 11'!C6="4x6","4x4","Wgt"))))))))</f>
        <v>Wgt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11'!C6="3x10",30,IF('4D Semana 11'!C6="4x8",32,IF(OR('4D Semana 11'!C6="3x8",'4D Semana 11'!C6="4x6"),24,IF('4D Semana 11'!C6="3x6",18,16))))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11'!B7="Wgt","Wgt",IF(Personalizacion!$K$16="Default",IF('4D Semana 11'!I7&gt;=25,'4D Semana 11'!B7+N7,'4D Semana 11'!B7),IF('4D Semana 11'!J7&gt;=18,'4D Semana 11'!B7+N7,'4D Semana 11'!B7)))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11'!B8="Wgt","Wgt",IF(Personalizacion!$K$16="Default",IF('4D Semana 11'!I8&gt;=25,'4D Semana 11'!B8+N8,'4D Semana 11'!B8),IF('4D Semana 11'!J8&gt;=18,'4D Semana 11'!B8+N8,'4D Semana 11'!B8)))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11'!B9="Wgt","Wgt",IF(Personalizacion!$K$16="Default",IF('4D Semana 11'!I9&gt;=25,'4D Semana 11'!B9+N9,'4D Semana 11'!B9),IF('4D Semana 11'!J9&gt;=18,'4D Semana 11'!B9+N9,'4D Semana 11'!B9)))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11'!B10="Wgt","Wgt",IF(Personalizacion!$K$16="Default",IF('4D Semana 11'!I10&gt;=25,'4D Semana 11'!B10+N10,'4D Semana 11'!B10),IF('4D Semana 11'!J10&gt;=18,'4D Semana 11'!B10+N10,'4D Semana 11'!B10)))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11'!B14="Retest","Wgt",IF(AND(Z14=0,R14=0),"Retest",IF(Z14+AA14=3,'4D Semana 11'!B14+AC14,IF(Z14+AA14=5,'4D Semana 11'!B14+N14,'4D Semana 11'!B14))))</f>
        <v>Retest</v>
      </c>
      <c r="C14" s="123" t="str">
        <f>IF(B14="Retest","5RM",IF(AND('4D Semana 11'!B14="Retest",Personalizacion!$K24="Default"),"5x3+",IF(AND('4D Semana 11'!B14="Retest",Personalizacion!$K24="Modified"),"3x5+",IF(SUM('4D Semana 11'!G14:L15)&gt;=X14,'4D Semana 11'!C14,IF('4D Semana 11'!C14="5x3+","6x2+",IF('4D Semana 11'!C14="6x2+","10x1+",IF('4D Semana 11'!C14="10x1+","5RM",IF('4D Semana 11'!C14="3x5+","4x3+",IF('4D Semana 11'!C14="4x3+","5x2+","5RM")))))))))</f>
        <v>5RM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11'!C14="10x1+",'4D Semana 11'!C14="5x2+"),0,1)</f>
        <v>0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11'!C14="5x3+",'4D Semana 11'!C14="3x5+"),15,IF(OR('4D Semana 11'!C14="6x2+",'4D Semana 11'!C14="4x3+"),12,10))</f>
        <v>10</v>
      </c>
      <c r="Y14" s="4">
        <f>SUMPRODUCT('4D Semana 11'!G14:L14+'4D Semana 11'!G15:L15)</f>
        <v>0</v>
      </c>
      <c r="Z14" s="127">
        <f>IF(Y14&gt;=X14,"1",0)</f>
        <v>0</v>
      </c>
      <c r="AA14" s="4">
        <f>IF(Personalizacion!$K$9="Modified",2,4)</f>
        <v>4</v>
      </c>
      <c r="AB14" s="4">
        <f>IF('4D Semana 11'!C14="5x3+",'4D Semana 11'!K14,IF('4D Semana 11'!C14="3x5+",'4D Semana 11'!I14,0))</f>
        <v>0</v>
      </c>
      <c r="AC14" s="4" t="str">
        <f>IF('4D Semana 11'!C14="5x3+",IF(AND(AB14&gt;=3,AB14&lt;=4),N14,IF(AND(AB14&gt;=5,AB14&lt;=7),O14,P14)),IF(AND(AB14&gt;=5,AB14&lt;=6),N14,IF(AND(AB14&gt;=7,AB14&lt;=8),O14,P14)))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11'!B16="Reset",'4D Semana 11'!B16="Wgt"),"Wgt",IF(SUMPRODUCT('4D Semana 11'!G16:J16)&gt;=X16,SUM('4D Semana 11'!B16+N16),IF(OR('4D Semana 11'!C16="3x6",'4D Semana 11'!C16="4x4"),"Reset",'4D Semana 11'!B16)))</f>
        <v>Wgt</v>
      </c>
      <c r="C16" s="142" t="str">
        <f>IF(AND('4D Semana 11'!B16="Reset",Personalizacion!$K$14="Default"),"3x10",IF(AND('4D Semana 11'!B16="Reset",Personalizacion!$K$14="Modified"),"4x8",IF(SUMPRODUCT('4D Semana 11'!G16:J16)&gt;=X16,'4D Semana 11'!C16,IF('4D Semana 11'!C16="3x10","3x8",IF('4D Semana 11'!C16="3x8","3x6",IF('4D Semana 11'!C16="3x6","Wgt",IF('4D Semana 11'!C16="4x8","4x6",IF('4D Semana 11'!C16="4x6","4x4","Wgt"))))))))</f>
        <v>Wgt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4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11'!C16="3x10",30,IF('4D Semana 11'!C16="4x8",32,IF(OR('4D Semana 11'!C16="3x8",'4D Semana 11'!C16="4x6"),24,IF('4D Semana 11'!C16="3x6",18,16))))</f>
        <v>16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11'!B17="Reset",'4D Semana 11'!B17="Wgt"),"Wgt",IF(SUMPRODUCT('4D Semana 11'!G17:J17)&gt;=X17,SUM('4D Semana 11'!B17+N17),IF(OR('4D Semana 11'!C17="3x6",'4D Semana 11'!C17="4x4"),"Reset",'4D Semana 11'!B17)))</f>
        <v>Wgt</v>
      </c>
      <c r="C17" s="142" t="str">
        <f>IF(AND('4D Semana 11'!B17="Reset",Personalizacion!$K$14="Default"),"3x10",IF(AND('4D Semana 11'!B17="Reset",Personalizacion!$K$14="Modified"),"4x8",IF(SUMPRODUCT('4D Semana 11'!G17:J17)&gt;=X17,'4D Semana 11'!C17,IF('4D Semana 11'!C17="3x10","3x8",IF('4D Semana 11'!C17="3x8","3x6",IF('4D Semana 11'!C17="3x6","Wgt",IF('4D Semana 11'!C17="4x8","4x6",IF('4D Semana 11'!C17="4x6","4x4","Wgt"))))))))</f>
        <v>Wgt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17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11'!C17="3x10",30,IF('4D Semana 11'!C17="4x8",32,IF(OR('4D Semana 11'!C17="3x8",'4D Semana 11'!C17="4x6"),24,IF('4D Semana 11'!C17="3x6",18,16))))</f>
        <v>16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11'!B18="Wgt","Wgt",IF(Personalizacion!$K$16="Default",IF('4D Semana 11'!I18&gt;=25,'4D Semana 11'!B18+N18,'4D Semana 11'!B18),IF('4D Semana 11'!J18&gt;=18,'4D Semana 11'!B18+N18,'4D Semana 11'!B18)))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11'!B19="Wgt","Wgt",IF(Personalizacion!$K$16="Default",IF('4D Semana 11'!I19&gt;=25,'4D Semana 11'!B19+N19,'4D Semana 11'!B19),IF('4D Semana 11'!J19&gt;=18,'4D Semana 11'!B19+N19,'4D Semana 11'!B19)))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11'!B20="Wgt","Wgt",IF(Personalizacion!$K$16="Default",IF('4D Semana 11'!I20&gt;=25,'4D Semana 11'!B20+N20,'4D Semana 11'!B20),IF('4D Semana 11'!J20&gt;=18,'4D Semana 11'!B20+N20,'4D Semana 11'!B20)))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11'!B21="Wgt","Wgt",IF(Personalizacion!$K$16="Default",IF('4D Semana 11'!I21&gt;=25,'4D Semana 11'!B21+N21,'4D Semana 11'!B21),IF('4D Semana 11'!J21&gt;=18,'4D Semana 11'!B21+N21,'4D Semana 11'!B21)))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11'!B25="Retest","Wgt",IF(AND(Z25=0,R25=0),"Retest",IF(Z25+AA25=3,'4D Semana 11'!B25+AC25,IF(Z25+AA25=5,'4D Semana 11'!B25+N25,'4D Semana 11'!B25))))</f>
        <v>Retest</v>
      </c>
      <c r="C25" s="123" t="str">
        <f>IF(B25="Retest","5RM",IF(AND('4D Semana 11'!B25="Retest",Personalizacion!$K29="Default"),"5x3+",IF(AND('4D Semana 11'!B25="Retest",Personalizacion!$K29="Modified"),"3x5+",IF(SUM('4D Semana 11'!G25:L26)&gt;=X25,'4D Semana 11'!C25,IF('4D Semana 11'!C25="5x3+","6x2+",IF('4D Semana 11'!C25="6x2+","10x1+",IF('4D Semana 11'!C25="10x1+","5RM",IF('4D Semana 11'!C25="3x5+","4x3+",IF('4D Semana 11'!C25="4x3+","5x2+","5RM")))))))))</f>
        <v>5RM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11'!C25="10x1+",'4D Semana 11'!C25="5x2+"),0,1)</f>
        <v>0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11'!C25="5x3+",'4D Semana 11'!C25="3x5+"),15,IF(OR('4D Semana 11'!C25="6x2+",'4D Semana 11'!C25="4x3+"),12,10))</f>
        <v>10</v>
      </c>
      <c r="Y25" s="4">
        <f>SUMPRODUCT('4D Semana 11'!G25:L25+'4D Semana 11'!G26:L26)</f>
        <v>0</v>
      </c>
      <c r="Z25" s="127">
        <f>IF(Y25&gt;=X25,"1",0)</f>
        <v>0</v>
      </c>
      <c r="AA25" s="4">
        <f>IF(Personalizacion!$K$9="Modified",2,4)</f>
        <v>4</v>
      </c>
      <c r="AB25" s="4">
        <f>IF('4D Semana 11'!C25="5x3+",'4D Semana 11'!K25,IF('4D Semana 11'!C25="3x5+",'4D Semana 11'!I25,0))</f>
        <v>0</v>
      </c>
      <c r="AC25" s="4" t="str">
        <f>IF('4D Semana 11'!C25="5x3+",IF(AND(AB25&gt;=3,AB25&lt;=4),N25,IF(AND(AB25&gt;=5,AB25&lt;=7),O25,P25)),IF(AND(AB25&gt;=5,AB25&lt;=6),N25,IF(AND(AB25&gt;=7,AB25&lt;=8),O25,P25)))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11'!B27="Reset",'4D Semana 11'!B27="Wgt"),"Wgt",IF(SUMPRODUCT('4D Semana 11'!G27:J27)&gt;=X27,SUM('4D Semana 11'!B27+N27),IF(OR('4D Semana 11'!C27="3x6",'4D Semana 11'!C27="4x4"),"Reset",'4D Semana 11'!B27)))</f>
        <v>Wgt</v>
      </c>
      <c r="C27" s="142" t="str">
        <f>IF(AND('4D Semana 11'!B27="Reset",Personalizacion!$K$14="Default"),"3x10",IF(AND('4D Semana 11'!B27="Reset",Personalizacion!$K$14="Modified"),"4x8",IF(SUMPRODUCT('4D Semana 11'!G27:J27)&gt;=X27,'4D Semana 11'!C27,IF('4D Semana 11'!C27="3x10","3x8",IF('4D Semana 11'!C27="3x8","3x6",IF('4D Semana 11'!C27="3x6","Wgt",IF('4D Semana 11'!C27="4x8","4x6",IF('4D Semana 11'!C27="4x6","4x4","Wgt"))))))))</f>
        <v>Wgt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11'!C27="3x10",30,IF('4D Semana 11'!C27="4x8",32,IF(OR('4D Semana 11'!C27="3x8",'4D Semana 11'!C27="4x6"),24,IF('4D Semana 11'!C27="3x6",18,16))))</f>
        <v>16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11'!B28="Reset",'4D Semana 11'!B28="Wgt"),"Wgt",IF(SUMPRODUCT('4D Semana 11'!G28:J28)&gt;=X28,SUM('4D Semana 11'!B28+N28),IF(OR('4D Semana 11'!C28="3x6",'4D Semana 11'!C28="4x4"),"Reset",'4D Semana 11'!B28)))</f>
        <v>Wgt</v>
      </c>
      <c r="C28" s="142" t="str">
        <f>IF(AND('4D Semana 11'!B28="Reset",Personalizacion!$K$14="Default"),"3x10",IF(AND('4D Semana 11'!B28="Reset",Personalizacion!$K$14="Modified"),"4x8",IF(SUMPRODUCT('4D Semana 11'!G28:J28)&gt;=X28,'4D Semana 11'!C28,IF('4D Semana 11'!C28="3x10","3x8",IF('4D Semana 11'!C28="3x8","3x6",IF('4D Semana 11'!C28="3x6","Wgt",IF('4D Semana 11'!C28="4x8","4x6",IF('4D Semana 11'!C28="4x6","4x4","Wgt"))))))))</f>
        <v>Wgt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11'!C28="3x10",30,IF('4D Semana 11'!C28="4x8",32,IF(OR('4D Semana 11'!C28="3x8",'4D Semana 11'!C28="4x6"),24,IF('4D Semana 11'!C28="3x6",18,16))))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11'!B29="Wgt","Wgt",IF(Personalizacion!$K$16="Default",IF('4D Semana 11'!I29&gt;=25,'4D Semana 11'!B29+N29,'4D Semana 11'!B29),IF('4D Semana 11'!J29&gt;=18,'4D Semana 11'!B29+N29,'4D Semana 11'!B29)))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11'!B30="Wgt","Wgt",IF(Personalizacion!$K$16="Default",IF('4D Semana 11'!I30&gt;=25,'4D Semana 11'!B30+N30,'4D Semana 11'!B30),IF('4D Semana 11'!J30&gt;=18,'4D Semana 11'!B30+N30,'4D Semana 11'!B30)))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11'!B31="Wgt","Wgt",IF(Personalizacion!$K$16="Default",IF('4D Semana 11'!I31&gt;=25,'4D Semana 11'!B31+N31,'4D Semana 11'!B31),IF('4D Semana 11'!J31&gt;=18,'4D Semana 11'!B31+N31,'4D Semana 11'!B31)))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11'!B32="Wgt","Wgt",IF(Personalizacion!$K$16="Default",IF('4D Semana 11'!I32&gt;=25,'4D Semana 11'!B32+N32,'4D Semana 11'!B32),IF('4D Semana 11'!J32&gt;=18,'4D Semana 11'!B32+N32,'4D Semana 11'!B32)))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11'!B36="Retest","Wgt",IF(AND(Z36=0,R36=0),"Retest",IF(Z36+AA36=3,'4D Semana 11'!B36+AC36,IF(Z36+AA36=5,'4D Semana 11'!B36+N36,'4D Semana 11'!B36))))</f>
        <v>Retest</v>
      </c>
      <c r="C36" s="123" t="str">
        <f>IF(B36="Retest","5RM",IF(AND('4D Semana 11'!B36="Retest",Personalizacion!$K37="Default"),"5x3+",IF(AND('4D Semana 11'!B36="Retest",Personalizacion!$K37="Modified"),"3x5+",IF(SUM('4D Semana 11'!G36:L37)&gt;=X36,'4D Semana 11'!C36,IF('4D Semana 11'!C36="5x3+","6x2+",IF('4D Semana 11'!C36="6x2+","10x1+",IF('4D Semana 11'!C36="10x1+","5RM",IF('4D Semana 11'!C36="3x5+","4x3+",IF('4D Semana 11'!C36="4x3+","5x2+","5RM")))))))))</f>
        <v>5RM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11'!C36="10x1+",'4D Semana 11'!C36="5x2+"),0,1)</f>
        <v>0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11'!C36="5x3+",'4D Semana 11'!C36="3x5+"),15,IF(OR('4D Semana 11'!C36="6x2+",'4D Semana 11'!C36="4x3+"),12,10))</f>
        <v>10</v>
      </c>
      <c r="Y36" s="4">
        <f>SUMPRODUCT('4D Semana 11'!G36:L36+'4D Semana 11'!G37:L37)</f>
        <v>0</v>
      </c>
      <c r="Z36" s="127">
        <f>IF(Y36&gt;=X36,"1",0)</f>
        <v>0</v>
      </c>
      <c r="AA36" s="4">
        <f>IF(Personalizacion!$K$9="Modified",2,4)</f>
        <v>4</v>
      </c>
      <c r="AB36" s="4">
        <f>IF('4D Semana 11'!C36="5x3+",'4D Semana 11'!K36,IF('4D Semana 11'!C36="3x5+",'4D Semana 11'!I36,0))</f>
        <v>0</v>
      </c>
      <c r="AC36" s="4" t="str">
        <f>IF('4D Semana 11'!C36="5x3+",IF(AND(AB36&gt;=3,AB36&lt;=4),N36,IF(AND(AB36&gt;=5,AB36&lt;=7),O36,P36)),IF(AND(AB36&gt;=5,AB36&lt;=6),N36,IF(AND(AB36&gt;=7,AB36&lt;=8),O36,P36)))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11'!B38="Reset",'4D Semana 11'!B38="Wgt"),"Wgt",IF(SUMPRODUCT('4D Semana 11'!G38:J38)&gt;=X38,SUM('4D Semana 11'!B38+N38),IF(OR('4D Semana 11'!C38="3x6",'4D Semana 11'!C38="4x4"),"Reset",'4D Semana 11'!B38)))</f>
        <v>Wgt</v>
      </c>
      <c r="C38" s="142" t="str">
        <f>IF(AND('4D Semana 11'!B38="Reset",Personalizacion!$K$14="Default"),"3x10",IF(AND('4D Semana 11'!B38="Reset",Personalizacion!$K$14="Modified"),"4x8",IF(SUMPRODUCT('4D Semana 11'!G38:J38)&gt;=X38,'4D Semana 11'!C38,IF('4D Semana 11'!C38="3x10","3x8",IF('4D Semana 11'!C38="3x8","3x6",IF('4D Semana 11'!C38="3x6","Wgt",IF('4D Semana 11'!C38="4x8","4x6",IF('4D Semana 11'!C38="4x6","4x4","Wgt"))))))))</f>
        <v>Wgt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11'!C38="3x10",30,IF('4D Semana 11'!C38="4x8",32,IF(OR('4D Semana 11'!C38="3x8",'4D Semana 11'!C38="4x6"),24,IF('4D Semana 11'!C38="3x6",18,16))))</f>
        <v>16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11'!B39="Reset",'4D Semana 11'!B39="Wgt"),"Wgt",IF(SUMPRODUCT('4D Semana 11'!G39:J39)&gt;=X39,SUM('4D Semana 11'!B39+N39),IF(OR('4D Semana 11'!C39="3x6",'4D Semana 11'!C39="4x4"),"Reset",'4D Semana 11'!B39)))</f>
        <v>Wgt</v>
      </c>
      <c r="C39" s="142" t="str">
        <f>IF(AND('4D Semana 11'!B39="Reset",Personalizacion!$K$14="Default"),"3x10",IF(AND('4D Semana 11'!B39="Reset",Personalizacion!$K$14="Modified"),"4x8",IF(SUMPRODUCT('4D Semana 11'!G39:J39)&gt;=X39,'4D Semana 11'!C39,IF('4D Semana 11'!C39="3x10","3x8",IF('4D Semana 11'!C39="3x8","3x6",IF('4D Semana 11'!C39="3x6","Wgt",IF('4D Semana 11'!C39="4x8","4x6",IF('4D Semana 11'!C39="4x6","4x4","Wgt"))))))))</f>
        <v>Wgt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11'!C39="3x10",30,IF('4D Semana 11'!C39="4x8",32,IF(OR('4D Semana 11'!C39="3x8",'4D Semana 11'!C39="4x6"),24,IF('4D Semana 11'!C39="3x6",18,16))))</f>
        <v>16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11'!B40="Wgt","Wgt",IF(Personalizacion!$K$16="Default",IF('4D Semana 11'!I40&gt;=25,'4D Semana 11'!B40+N40,'4D Semana 11'!B40),IF('4D Semana 11'!J40&gt;=18,'4D Semana 11'!B40+N40,'4D Semana 11'!B40)))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11'!B41="Wgt","Wgt",IF(Personalizacion!$K$16="Default",IF('4D Semana 11'!I41&gt;=25,'4D Semana 11'!B41+N41,'4D Semana 11'!B41),IF('4D Semana 11'!J41&gt;=18,'4D Semana 11'!B41+N41,'4D Semana 11'!B41)))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11'!B42="Wgt","Wgt",IF(Personalizacion!$K$16="Default",IF('4D Semana 11'!I42&gt;=25,'4D Semana 11'!B42+N42,'4D Semana 11'!B42),IF('4D Semana 11'!J42&gt;=18,'4D Semana 11'!B42+N42,'4D Semana 11'!B42)))</f>
        <v/>
      </c>
      <c r="C42" s="151" t="str">
        <f>IF(Personalizacion!$K$18="Modified","4x12+","3x15+")</f>
        <v>3x15+</v>
      </c>
      <c r="D42" s="152"/>
      <c r="E42" s="152"/>
      <c r="F42" s="152"/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12'!A36="Deadlift",'4D Semana 12'!A36="Bench",'4D Semana 12'!A36="Squat"),('4D Semana 12'!B36*MAX('4D Semana 12'!G36:L37))/30+'4D Semana 12'!B36,0)</f>
        <v>0</v>
      </c>
      <c r="X44" s="4">
        <f>IF(OR('4D Semana 12'!A25="Deadlift",'4D Semana 12'!A25="Bench",'4D Semana 12'!A25="Squat"),('4D Semana 12'!B25*MAX('4D Semana 12'!G25:L26))/30+'4D Semana 12'!B25,0)</f>
        <v>0</v>
      </c>
      <c r="Y44" s="4">
        <f>IF(OR('4D Semana 12'!A14="Deadlift",'4D Semana 12'!A14="Bench",'4D Semana 12'!A14="Squat"),('4D Semana 12'!B14*MAX('4D Semana 12'!G14:L15))/30+'4D Semana 12'!B14,0)</f>
        <v>0</v>
      </c>
      <c r="Z44" s="4">
        <f>IF(OR('4D Semana 12'!A3="Deadlift",'4D Semana 12'!A3="Bench",'4D Semana 12'!A3="Squat"),('4D Semana 12'!B3*MAX('4D Semana 12'!G3:L4))/30+'4D Semana 12'!B3,0)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K3">
    <cfRule type="expression" dxfId="0" priority="48">
      <formula>$C3="5x3+"</formula>
    </cfRule>
  </conditionalFormatting>
  <conditionalFormatting sqref="K3">
    <cfRule type="expression" dxfId="0" priority="49">
      <formula>$C3="5x2+"</formula>
    </cfRule>
  </conditionalFormatting>
  <conditionalFormatting sqref="K3">
    <cfRule type="expression" dxfId="0" priority="50">
      <formula>$C3="10x1+"</formula>
    </cfRule>
  </conditionalFormatting>
  <conditionalFormatting sqref="K3">
    <cfRule type="expression" dxfId="0" priority="51">
      <formula>$C3="6x2+"</formula>
    </cfRule>
  </conditionalFormatting>
  <conditionalFormatting sqref="B3:C3 G3:I3">
    <cfRule type="expression" dxfId="0" priority="52">
      <formula>$C3="5x3+"</formula>
    </cfRule>
  </conditionalFormatting>
  <conditionalFormatting sqref="B3:C3 G3:I3">
    <cfRule type="expression" dxfId="0" priority="53">
      <formula>$C3="5x2+"</formula>
    </cfRule>
  </conditionalFormatting>
  <conditionalFormatting sqref="B3:C3 G3:I3">
    <cfRule type="expression" dxfId="0" priority="54">
      <formula>$C3="10x1+"</formula>
    </cfRule>
  </conditionalFormatting>
  <conditionalFormatting sqref="B3:C3 L3 G3:I3">
    <cfRule type="expression" dxfId="0" priority="55">
      <formula>$C3="6x2+"</formula>
    </cfRule>
  </conditionalFormatting>
  <conditionalFormatting sqref="B3:C3">
    <cfRule type="expression" dxfId="0" priority="56">
      <formula>$C3="5RM"</formula>
    </cfRule>
  </conditionalFormatting>
  <conditionalFormatting sqref="G4:I4 K4">
    <cfRule type="expression" dxfId="0" priority="57">
      <formula>$C3="10x1+"</formula>
    </cfRule>
  </conditionalFormatting>
  <conditionalFormatting sqref="B3:C3 G3:I3">
    <cfRule type="expression" dxfId="0" priority="58">
      <formula>$C3="3x5+"</formula>
    </cfRule>
  </conditionalFormatting>
  <conditionalFormatting sqref="B3:C3 G3:I3">
    <cfRule type="expression" dxfId="0" priority="59">
      <formula>$C3="4x3+"</formula>
    </cfRule>
  </conditionalFormatting>
  <conditionalFormatting sqref="D3:F4">
    <cfRule type="expression" dxfId="0" priority="60">
      <formula>$C3="5x3+"</formula>
    </cfRule>
  </conditionalFormatting>
  <conditionalFormatting sqref="D3:F4">
    <cfRule type="expression" dxfId="0" priority="61">
      <formula>$C3="5x2+"</formula>
    </cfRule>
  </conditionalFormatting>
  <conditionalFormatting sqref="D3:F4">
    <cfRule type="expression" dxfId="0" priority="62">
      <formula>$C3="10x1+"</formula>
    </cfRule>
  </conditionalFormatting>
  <conditionalFormatting sqref="D3:F4">
    <cfRule type="expression" dxfId="0" priority="63">
      <formula>$C3="6x2+"</formula>
    </cfRule>
  </conditionalFormatting>
  <conditionalFormatting sqref="D3:F4">
    <cfRule type="expression" dxfId="0" priority="64">
      <formula>$C3="5RM"</formula>
    </cfRule>
  </conditionalFormatting>
  <conditionalFormatting sqref="D3:F4">
    <cfRule type="expression" dxfId="0" priority="65">
      <formula>$C3="3x5+"</formula>
    </cfRule>
  </conditionalFormatting>
  <conditionalFormatting sqref="D3:F4">
    <cfRule type="expression" dxfId="0" priority="66">
      <formula>$C3="4x3+"</formula>
    </cfRule>
  </conditionalFormatting>
  <conditionalFormatting sqref="D14:F15">
    <cfRule type="expression" dxfId="0" priority="67">
      <formula>$C14="5x3+"</formula>
    </cfRule>
  </conditionalFormatting>
  <conditionalFormatting sqref="D14:F15">
    <cfRule type="expression" dxfId="0" priority="68">
      <formula>$C14="5x2+"</formula>
    </cfRule>
  </conditionalFormatting>
  <conditionalFormatting sqref="D14:F15">
    <cfRule type="expression" dxfId="0" priority="69">
      <formula>$C14="10x1+"</formula>
    </cfRule>
  </conditionalFormatting>
  <conditionalFormatting sqref="D14:F15">
    <cfRule type="expression" dxfId="0" priority="70">
      <formula>$C14="6x2+"</formula>
    </cfRule>
  </conditionalFormatting>
  <conditionalFormatting sqref="D14:F15">
    <cfRule type="expression" dxfId="0" priority="71">
      <formula>$C14="5RM"</formula>
    </cfRule>
  </conditionalFormatting>
  <conditionalFormatting sqref="D14:F15">
    <cfRule type="expression" dxfId="0" priority="72">
      <formula>$C14="3x5+"</formula>
    </cfRule>
  </conditionalFormatting>
  <conditionalFormatting sqref="D14:F15">
    <cfRule type="expression" dxfId="0" priority="73">
      <formula>$C14="4x3+"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36.57"/>
    <col customWidth="1" min="2" max="3" width="6.0"/>
    <col customWidth="1" min="4" max="7" width="5.29"/>
  </cols>
  <sheetData>
    <row r="1" ht="15.0" customHeight="1">
      <c r="A1" s="212" t="s">
        <v>81</v>
      </c>
      <c r="B1" s="213"/>
      <c r="C1" s="213"/>
      <c r="D1" s="213"/>
      <c r="E1" s="213"/>
      <c r="F1" s="213"/>
      <c r="G1" s="213"/>
      <c r="H1" s="213"/>
      <c r="I1" s="214"/>
    </row>
    <row r="2">
      <c r="A2" s="156"/>
      <c r="I2" s="215"/>
    </row>
    <row r="3">
      <c r="A3" s="156"/>
      <c r="I3" s="215"/>
    </row>
    <row r="4">
      <c r="A4" s="156"/>
      <c r="I4" s="215"/>
    </row>
    <row r="5">
      <c r="A5" s="156"/>
      <c r="I5" s="215"/>
    </row>
    <row r="6">
      <c r="A6" s="156"/>
      <c r="I6" s="215"/>
    </row>
    <row r="7">
      <c r="A7" s="156"/>
      <c r="I7" s="215"/>
    </row>
    <row r="8">
      <c r="A8" s="156"/>
      <c r="I8" s="215"/>
    </row>
    <row r="9">
      <c r="A9" s="156"/>
      <c r="I9" s="215"/>
    </row>
    <row r="10">
      <c r="A10" s="156"/>
      <c r="I10" s="215"/>
    </row>
    <row r="11">
      <c r="A11" s="156"/>
      <c r="I11" s="215"/>
    </row>
    <row r="12" ht="15.0" customHeight="1">
      <c r="A12" s="156"/>
      <c r="I12" s="215"/>
    </row>
    <row r="13" ht="15.0" customHeight="1">
      <c r="A13" s="156"/>
      <c r="I13" s="215"/>
    </row>
    <row r="14" ht="15.0" customHeight="1">
      <c r="A14" s="156"/>
      <c r="I14" s="215"/>
    </row>
    <row r="15" ht="15.0" customHeight="1">
      <c r="A15" s="156"/>
      <c r="I15" s="215"/>
    </row>
    <row r="16" ht="15.0" customHeight="1">
      <c r="A16" s="148"/>
      <c r="B16" s="10"/>
      <c r="C16" s="10"/>
      <c r="D16" s="10"/>
      <c r="E16" s="10"/>
      <c r="F16" s="10"/>
      <c r="G16" s="10"/>
      <c r="H16" s="10"/>
      <c r="I16" s="21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6"/>
  </mergeCells>
  <printOptions/>
  <pageMargins bottom="0.75" footer="0.0" header="0.0" left="0.7" right="0.7" top="0.75"/>
  <pageSetup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2060"/>
    <pageSetUpPr/>
  </sheetPr>
  <sheetViews>
    <sheetView workbookViewId="0"/>
  </sheetViews>
  <sheetFormatPr customHeight="1" defaultColWidth="14.43" defaultRowHeight="15.0"/>
  <cols>
    <col customWidth="1" min="1" max="1" width="26.29"/>
    <col customWidth="1" min="2" max="2" width="36.57"/>
    <col customWidth="1" min="3" max="3" width="39.71"/>
    <col customWidth="1" min="4" max="6" width="8.71"/>
    <col customWidth="1" min="7" max="7" width="21.57"/>
    <col customWidth="1" min="8" max="8" width="17.14"/>
  </cols>
  <sheetData>
    <row r="1">
      <c r="A1" s="217" t="s">
        <v>82</v>
      </c>
      <c r="B1" s="218" t="s">
        <v>83</v>
      </c>
      <c r="C1" s="219" t="s">
        <v>84</v>
      </c>
      <c r="D1" s="220"/>
      <c r="E1" s="220"/>
      <c r="F1" s="220"/>
      <c r="G1" s="220"/>
      <c r="H1" s="220"/>
      <c r="I1" s="220"/>
      <c r="J1" s="220"/>
      <c r="K1" s="220"/>
    </row>
    <row r="2">
      <c r="A2" s="221"/>
      <c r="B2" s="85"/>
      <c r="C2" s="221"/>
      <c r="D2" s="220" t="s">
        <v>85</v>
      </c>
      <c r="E2" s="220" t="s">
        <v>86</v>
      </c>
      <c r="F2" s="222" t="s">
        <v>87</v>
      </c>
      <c r="G2" s="220" t="s">
        <v>88</v>
      </c>
      <c r="H2" s="220" t="s">
        <v>89</v>
      </c>
      <c r="I2" s="220" t="s">
        <v>90</v>
      </c>
      <c r="J2" s="220"/>
      <c r="K2" s="220"/>
    </row>
    <row r="3">
      <c r="A3" s="223" t="s">
        <v>91</v>
      </c>
      <c r="B3" s="224" t="s">
        <v>22</v>
      </c>
      <c r="C3" s="225" t="s">
        <v>92</v>
      </c>
      <c r="D3" s="220" t="s">
        <v>11</v>
      </c>
      <c r="E3" s="220" t="s">
        <v>8</v>
      </c>
      <c r="F3" s="222">
        <v>3.0</v>
      </c>
      <c r="G3" s="220" t="s">
        <v>15</v>
      </c>
      <c r="H3" s="220" t="s">
        <v>15</v>
      </c>
      <c r="I3" s="220" t="s">
        <v>13</v>
      </c>
      <c r="J3" s="220"/>
      <c r="K3" s="220"/>
    </row>
    <row r="4">
      <c r="A4" s="226" t="s">
        <v>21</v>
      </c>
      <c r="B4" s="227" t="s">
        <v>93</v>
      </c>
      <c r="C4" s="228" t="s">
        <v>46</v>
      </c>
      <c r="D4" s="220"/>
      <c r="E4" s="220" t="s">
        <v>71</v>
      </c>
      <c r="F4" s="222">
        <v>4.0</v>
      </c>
      <c r="G4" s="220" t="s">
        <v>23</v>
      </c>
      <c r="H4" s="220" t="s">
        <v>23</v>
      </c>
      <c r="I4" s="220"/>
      <c r="J4" s="220"/>
      <c r="K4" s="220"/>
    </row>
    <row r="5">
      <c r="A5" s="226" t="s">
        <v>20</v>
      </c>
      <c r="B5" s="227" t="s">
        <v>94</v>
      </c>
      <c r="C5" s="228" t="s">
        <v>95</v>
      </c>
      <c r="D5" s="220" t="s">
        <v>4</v>
      </c>
      <c r="E5" s="220"/>
      <c r="F5" s="220"/>
      <c r="G5" s="220"/>
      <c r="H5" s="220"/>
      <c r="I5" s="220"/>
      <c r="J5" s="220"/>
      <c r="K5" s="220"/>
    </row>
    <row r="6">
      <c r="A6" s="226" t="s">
        <v>41</v>
      </c>
      <c r="B6" s="227" t="s">
        <v>96</v>
      </c>
      <c r="C6" s="228" t="s">
        <v>97</v>
      </c>
      <c r="D6" s="220" t="s">
        <v>98</v>
      </c>
      <c r="E6" s="220"/>
      <c r="F6" s="220"/>
      <c r="G6" s="220"/>
      <c r="H6" s="220"/>
      <c r="I6" s="220"/>
      <c r="J6" s="220"/>
      <c r="K6" s="220"/>
    </row>
    <row r="7">
      <c r="A7" s="226" t="s">
        <v>42</v>
      </c>
      <c r="B7" s="227" t="s">
        <v>99</v>
      </c>
      <c r="C7" s="228" t="s">
        <v>43</v>
      </c>
      <c r="D7" s="220"/>
      <c r="E7" s="220"/>
      <c r="F7" s="220"/>
      <c r="G7" s="220"/>
      <c r="H7" s="220"/>
      <c r="I7" s="220"/>
      <c r="J7" s="220"/>
      <c r="K7" s="220"/>
    </row>
    <row r="8">
      <c r="A8" s="226" t="s">
        <v>100</v>
      </c>
      <c r="B8" s="227" t="s">
        <v>101</v>
      </c>
      <c r="C8" s="228" t="s">
        <v>102</v>
      </c>
      <c r="D8" s="220"/>
      <c r="E8" s="220"/>
      <c r="F8" s="220"/>
      <c r="G8" s="220"/>
      <c r="H8" s="220"/>
      <c r="I8" s="220"/>
      <c r="J8" s="220"/>
      <c r="K8" s="220"/>
    </row>
    <row r="9">
      <c r="A9" s="226" t="s">
        <v>103</v>
      </c>
      <c r="B9" s="227" t="s">
        <v>104</v>
      </c>
      <c r="C9" s="228" t="s">
        <v>105</v>
      </c>
      <c r="D9" s="4"/>
      <c r="E9" s="4"/>
      <c r="F9" s="4"/>
      <c r="G9" s="4"/>
      <c r="H9" s="4"/>
    </row>
    <row r="10">
      <c r="A10" s="229" t="s">
        <v>106</v>
      </c>
      <c r="B10" s="227" t="s">
        <v>107</v>
      </c>
      <c r="C10" s="228" t="s">
        <v>108</v>
      </c>
      <c r="D10" s="4"/>
      <c r="E10" s="4"/>
      <c r="F10" s="4"/>
      <c r="G10" s="4"/>
      <c r="H10" s="4"/>
    </row>
    <row r="11">
      <c r="A11" s="4"/>
      <c r="B11" s="227" t="s">
        <v>21</v>
      </c>
      <c r="C11" s="228" t="s">
        <v>26</v>
      </c>
      <c r="D11" s="4"/>
      <c r="E11" s="4"/>
      <c r="F11" s="4"/>
      <c r="G11" s="4"/>
      <c r="H11" s="4"/>
    </row>
    <row r="12">
      <c r="A12" s="4"/>
      <c r="B12" s="227" t="s">
        <v>20</v>
      </c>
      <c r="C12" s="228" t="s">
        <v>109</v>
      </c>
      <c r="D12" s="4"/>
      <c r="E12" s="4"/>
      <c r="F12" s="4"/>
      <c r="G12" s="4"/>
      <c r="H12" s="4"/>
    </row>
    <row r="13">
      <c r="A13" s="4"/>
      <c r="B13" s="227" t="s">
        <v>41</v>
      </c>
      <c r="C13" s="228" t="s">
        <v>110</v>
      </c>
      <c r="D13" s="4"/>
      <c r="E13" s="4"/>
      <c r="F13" s="4"/>
      <c r="G13" s="4"/>
      <c r="H13" s="4"/>
    </row>
    <row r="14">
      <c r="A14" s="4"/>
      <c r="B14" s="227" t="s">
        <v>42</v>
      </c>
      <c r="C14" s="228" t="s">
        <v>44</v>
      </c>
      <c r="D14" s="4"/>
      <c r="E14" s="4"/>
      <c r="F14" s="4"/>
      <c r="G14" s="4"/>
      <c r="H14" s="4"/>
    </row>
    <row r="15">
      <c r="A15" s="4"/>
      <c r="B15" s="227" t="s">
        <v>100</v>
      </c>
      <c r="C15" s="228"/>
      <c r="D15" s="4"/>
      <c r="E15" s="4"/>
      <c r="F15" s="4"/>
      <c r="G15" s="4"/>
      <c r="H15" s="4"/>
    </row>
    <row r="16">
      <c r="A16" s="4"/>
      <c r="B16" s="227" t="s">
        <v>103</v>
      </c>
      <c r="C16" s="228" t="s">
        <v>111</v>
      </c>
      <c r="D16" s="4"/>
      <c r="E16" s="4"/>
      <c r="F16" s="4"/>
      <c r="G16" s="4"/>
      <c r="H16" s="4"/>
    </row>
    <row r="17">
      <c r="A17" s="4"/>
      <c r="B17" s="230" t="s">
        <v>106</v>
      </c>
      <c r="C17" s="228" t="s">
        <v>48</v>
      </c>
    </row>
    <row r="18">
      <c r="A18" s="4"/>
      <c r="B18" s="4"/>
      <c r="C18" s="228" t="s">
        <v>112</v>
      </c>
    </row>
    <row r="19">
      <c r="A19" s="4"/>
      <c r="B19" s="4"/>
      <c r="C19" s="227" t="s">
        <v>113</v>
      </c>
    </row>
    <row r="20">
      <c r="A20" s="4"/>
      <c r="B20" s="4"/>
      <c r="C20" s="227" t="s">
        <v>32</v>
      </c>
    </row>
    <row r="21" ht="15.75" customHeight="1">
      <c r="A21" s="4"/>
      <c r="B21" s="4"/>
      <c r="C21" s="227" t="s">
        <v>114</v>
      </c>
    </row>
    <row r="22" ht="15.75" customHeight="1">
      <c r="A22" s="4"/>
      <c r="B22" s="4"/>
      <c r="C22" s="227" t="s">
        <v>115</v>
      </c>
    </row>
    <row r="23" ht="15.75" customHeight="1">
      <c r="A23" s="4"/>
      <c r="B23" s="4"/>
      <c r="C23" s="227" t="s">
        <v>45</v>
      </c>
    </row>
    <row r="24" ht="15.75" customHeight="1">
      <c r="A24" s="4"/>
      <c r="B24" s="4"/>
      <c r="C24" s="227" t="s">
        <v>116</v>
      </c>
    </row>
    <row r="25" ht="15.75" customHeight="1">
      <c r="A25" s="4"/>
      <c r="B25" s="4"/>
      <c r="C25" s="227" t="s">
        <v>117</v>
      </c>
    </row>
    <row r="26" ht="15.75" customHeight="1">
      <c r="A26" s="4"/>
      <c r="B26" s="4"/>
      <c r="C26" s="227" t="s">
        <v>118</v>
      </c>
    </row>
    <row r="27" ht="15.75" customHeight="1">
      <c r="A27" s="4"/>
      <c r="B27" s="4"/>
      <c r="C27" s="227" t="s">
        <v>119</v>
      </c>
    </row>
    <row r="28" ht="15.75" customHeight="1">
      <c r="A28" s="4"/>
      <c r="B28" s="4"/>
      <c r="C28" s="227" t="s">
        <v>44</v>
      </c>
    </row>
    <row r="29" ht="15.75" customHeight="1">
      <c r="A29" s="4"/>
      <c r="B29" s="4"/>
      <c r="C29" s="227" t="s">
        <v>120</v>
      </c>
    </row>
    <row r="30" ht="15.75" customHeight="1">
      <c r="A30" s="4"/>
      <c r="B30" s="4"/>
      <c r="C30" s="227" t="s">
        <v>121</v>
      </c>
    </row>
    <row r="31" ht="15.75" customHeight="1">
      <c r="A31" s="4"/>
      <c r="B31" s="4"/>
      <c r="C31" s="227" t="s">
        <v>51</v>
      </c>
    </row>
    <row r="32" ht="15.75" customHeight="1">
      <c r="A32" s="4"/>
      <c r="B32" s="4"/>
      <c r="C32" s="227" t="s">
        <v>26</v>
      </c>
    </row>
    <row r="33" ht="15.75" customHeight="1">
      <c r="A33" s="4"/>
      <c r="B33" s="4"/>
      <c r="C33" s="227" t="s">
        <v>122</v>
      </c>
    </row>
    <row r="34" ht="15.75" customHeight="1">
      <c r="A34" s="4"/>
      <c r="B34" s="4"/>
      <c r="C34" s="227" t="s">
        <v>123</v>
      </c>
    </row>
    <row r="35" ht="15.75" customHeight="1">
      <c r="A35" s="4"/>
      <c r="B35" s="4"/>
      <c r="C35" s="227" t="s">
        <v>124</v>
      </c>
    </row>
    <row r="36" ht="15.75" customHeight="1">
      <c r="A36" s="4"/>
      <c r="B36" s="4"/>
      <c r="C36" s="227" t="s">
        <v>125</v>
      </c>
    </row>
    <row r="37" ht="15.75" customHeight="1">
      <c r="A37" s="4"/>
      <c r="B37" s="4"/>
      <c r="C37" s="227" t="s">
        <v>126</v>
      </c>
    </row>
    <row r="38" ht="15.75" customHeight="1">
      <c r="A38" s="4"/>
      <c r="B38" s="4"/>
      <c r="C38" s="227" t="s">
        <v>127</v>
      </c>
    </row>
    <row r="39" ht="15.75" customHeight="1">
      <c r="A39" s="4"/>
      <c r="B39" s="4"/>
      <c r="C39" s="227" t="s">
        <v>128</v>
      </c>
    </row>
    <row r="40" ht="15.75" customHeight="1">
      <c r="A40" s="4"/>
      <c r="B40" s="4"/>
      <c r="C40" s="227" t="s">
        <v>129</v>
      </c>
    </row>
    <row r="41" ht="15.75" customHeight="1">
      <c r="A41" s="4"/>
      <c r="B41" s="4"/>
      <c r="C41" s="227" t="s">
        <v>130</v>
      </c>
    </row>
    <row r="42" ht="15.75" customHeight="1">
      <c r="A42" s="4"/>
      <c r="B42" s="4"/>
      <c r="C42" s="227" t="s">
        <v>35</v>
      </c>
    </row>
    <row r="43" ht="15.75" customHeight="1">
      <c r="A43" s="4"/>
      <c r="B43" s="4"/>
      <c r="C43" s="227" t="s">
        <v>131</v>
      </c>
    </row>
    <row r="44" ht="15.75" customHeight="1">
      <c r="A44" s="4"/>
      <c r="B44" s="4"/>
      <c r="C44" s="227" t="s">
        <v>132</v>
      </c>
    </row>
    <row r="45" ht="15.75" customHeight="1">
      <c r="A45" s="4"/>
      <c r="B45" s="4"/>
      <c r="C45" s="227" t="s">
        <v>133</v>
      </c>
    </row>
    <row r="46" ht="15.75" customHeight="1">
      <c r="A46" s="4"/>
      <c r="B46" s="4"/>
      <c r="C46" s="227" t="s">
        <v>134</v>
      </c>
    </row>
    <row r="47" ht="15.75" customHeight="1">
      <c r="A47" s="4"/>
      <c r="B47" s="4"/>
      <c r="C47" s="227" t="s">
        <v>135</v>
      </c>
    </row>
    <row r="48" ht="15.75" customHeight="1">
      <c r="A48" s="4"/>
      <c r="B48" s="4"/>
      <c r="C48" s="227" t="s">
        <v>136</v>
      </c>
    </row>
    <row r="49" ht="15.75" customHeight="1">
      <c r="A49" s="4"/>
      <c r="B49" s="4"/>
      <c r="C49" s="227" t="s">
        <v>137</v>
      </c>
    </row>
    <row r="50" ht="15.75" customHeight="1">
      <c r="A50" s="4"/>
      <c r="B50" s="4"/>
      <c r="C50" s="227" t="s">
        <v>138</v>
      </c>
    </row>
    <row r="51" ht="15.75" customHeight="1">
      <c r="A51" s="4"/>
      <c r="B51" s="4"/>
      <c r="C51" s="227" t="s">
        <v>37</v>
      </c>
    </row>
    <row r="52" ht="15.75" customHeight="1">
      <c r="A52" s="4"/>
      <c r="B52" s="4"/>
      <c r="C52" s="227" t="s">
        <v>139</v>
      </c>
    </row>
    <row r="53" ht="15.75" customHeight="1">
      <c r="A53" s="4"/>
      <c r="B53" s="4"/>
      <c r="C53" s="227" t="s">
        <v>140</v>
      </c>
    </row>
    <row r="54" ht="15.75" customHeight="1">
      <c r="A54" s="4"/>
      <c r="B54" s="4"/>
      <c r="C54" s="231" t="s">
        <v>49</v>
      </c>
    </row>
    <row r="55" ht="15.75" customHeight="1">
      <c r="A55" s="4"/>
      <c r="B55" s="4"/>
      <c r="C55" s="227" t="s">
        <v>103</v>
      </c>
    </row>
    <row r="56" ht="15.75" customHeight="1">
      <c r="A56" s="4"/>
      <c r="B56" s="4"/>
      <c r="C56" s="230" t="s">
        <v>106</v>
      </c>
    </row>
    <row r="57" ht="15.75" customHeight="1">
      <c r="A57" s="4"/>
      <c r="B57" s="4"/>
      <c r="C57" s="4"/>
    </row>
    <row r="58" ht="15.75" customHeight="1">
      <c r="A58" s="4"/>
      <c r="B58" s="4"/>
      <c r="C58" s="4"/>
    </row>
    <row r="59" ht="15.75" customHeight="1">
      <c r="A59" s="4"/>
      <c r="B59" s="4"/>
      <c r="C59" s="4"/>
    </row>
    <row r="60" ht="15.75" customHeight="1">
      <c r="A60" s="4"/>
      <c r="B60" s="4"/>
      <c r="C60" s="4"/>
    </row>
    <row r="61" ht="15.75" customHeight="1">
      <c r="A61" s="4"/>
      <c r="B61" s="4"/>
      <c r="C61" s="4"/>
    </row>
    <row r="62" ht="15.75" customHeight="1">
      <c r="A62" s="4"/>
      <c r="B62" s="4"/>
      <c r="C62" s="4"/>
    </row>
    <row r="63" ht="15.75" customHeight="1">
      <c r="A63" s="4"/>
      <c r="B63" s="4"/>
      <c r="C63" s="4"/>
    </row>
    <row r="64" ht="15.75" customHeight="1">
      <c r="A64" s="4"/>
      <c r="B64" s="4"/>
      <c r="C64" s="4"/>
    </row>
    <row r="65" ht="15.75" customHeight="1">
      <c r="A65" s="4"/>
      <c r="B65" s="4"/>
      <c r="C65" s="4"/>
    </row>
    <row r="66" ht="15.75" customHeight="1">
      <c r="A66" s="4"/>
      <c r="B66" s="4"/>
      <c r="C66" s="4"/>
    </row>
    <row r="67" ht="15.75" customHeight="1">
      <c r="A67" s="4"/>
      <c r="B67" s="4"/>
      <c r="C67" s="4"/>
    </row>
    <row r="68" ht="15.75" customHeight="1">
      <c r="A68" s="4"/>
      <c r="B68" s="4"/>
      <c r="C68" s="4"/>
    </row>
    <row r="69" ht="15.75" customHeight="1">
      <c r="A69" s="4"/>
      <c r="B69" s="4"/>
      <c r="C69" s="4"/>
    </row>
    <row r="70" ht="15.75" customHeight="1">
      <c r="A70" s="4"/>
      <c r="B70" s="4"/>
      <c r="C70" s="4"/>
    </row>
    <row r="71" ht="15.75" customHeight="1">
      <c r="A71" s="4"/>
      <c r="B71" s="4"/>
      <c r="C71" s="4"/>
    </row>
    <row r="72" ht="15.75" customHeight="1">
      <c r="A72" s="4"/>
      <c r="B72" s="4"/>
      <c r="C72" s="4"/>
    </row>
    <row r="73" ht="15.75" customHeight="1">
      <c r="A73" s="4"/>
      <c r="B73" s="4"/>
      <c r="C73" s="4"/>
    </row>
    <row r="74" ht="15.75" customHeight="1">
      <c r="A74" s="4"/>
      <c r="B74" s="4"/>
      <c r="C74" s="4"/>
    </row>
    <row r="75" ht="15.75" customHeight="1">
      <c r="A75" s="4"/>
      <c r="B75" s="4"/>
      <c r="C75" s="4"/>
    </row>
    <row r="76" ht="15.75" customHeight="1">
      <c r="A76" s="4"/>
      <c r="B76" s="4"/>
      <c r="C76" s="4"/>
    </row>
    <row r="77" ht="15.75" customHeight="1">
      <c r="A77" s="4"/>
      <c r="B77" s="4"/>
      <c r="C77" s="4"/>
    </row>
    <row r="78" ht="15.75" customHeight="1">
      <c r="A78" s="4"/>
      <c r="B78" s="4"/>
      <c r="C78" s="4"/>
    </row>
    <row r="79" ht="15.75" customHeight="1">
      <c r="A79" s="4"/>
      <c r="B79" s="4"/>
      <c r="C79" s="4"/>
    </row>
    <row r="80" ht="15.75" customHeight="1">
      <c r="A80" s="4"/>
      <c r="B80" s="4"/>
      <c r="C80" s="4"/>
    </row>
    <row r="81" ht="15.75" customHeight="1">
      <c r="A81" s="4"/>
      <c r="B81" s="4"/>
      <c r="C81" s="4"/>
    </row>
    <row r="82" ht="15.75" customHeight="1">
      <c r="A82" s="4"/>
      <c r="B82" s="4"/>
      <c r="C82" s="4"/>
    </row>
    <row r="83" ht="15.75" customHeight="1">
      <c r="A83" s="4"/>
      <c r="B83" s="4"/>
      <c r="C83" s="4"/>
    </row>
    <row r="84" ht="15.75" customHeight="1">
      <c r="A84" s="4"/>
      <c r="B84" s="4"/>
      <c r="C84" s="4"/>
    </row>
    <row r="85" ht="15.75" customHeight="1">
      <c r="A85" s="4"/>
      <c r="B85" s="4"/>
      <c r="C85" s="4"/>
    </row>
    <row r="86" ht="15.75" customHeight="1">
      <c r="A86" s="4"/>
      <c r="B86" s="4"/>
      <c r="C86" s="4"/>
    </row>
    <row r="87" ht="15.75" customHeight="1">
      <c r="A87" s="4"/>
      <c r="B87" s="4"/>
      <c r="C87" s="4"/>
    </row>
    <row r="88" ht="15.75" customHeight="1">
      <c r="A88" s="4"/>
      <c r="B88" s="4"/>
      <c r="C88" s="4"/>
    </row>
    <row r="89" ht="15.75" customHeight="1">
      <c r="A89" s="4"/>
      <c r="B89" s="4"/>
      <c r="C89" s="4"/>
    </row>
    <row r="90" ht="15.75" customHeight="1">
      <c r="A90" s="4"/>
      <c r="B90" s="4"/>
      <c r="C90" s="4"/>
    </row>
    <row r="91" ht="15.75" customHeight="1">
      <c r="A91" s="4"/>
      <c r="B91" s="4"/>
      <c r="C91" s="4"/>
    </row>
    <row r="92" ht="15.75" customHeight="1">
      <c r="A92" s="4"/>
      <c r="B92" s="4"/>
      <c r="C92" s="4"/>
    </row>
    <row r="93" ht="15.75" customHeight="1">
      <c r="A93" s="4"/>
      <c r="B93" s="4"/>
      <c r="C93" s="4"/>
    </row>
    <row r="94" ht="15.75" customHeight="1">
      <c r="A94" s="4"/>
      <c r="B94" s="4"/>
      <c r="C94" s="4"/>
    </row>
    <row r="95" ht="15.75" customHeight="1">
      <c r="A95" s="4"/>
      <c r="B95" s="4"/>
      <c r="C95" s="4"/>
    </row>
    <row r="96" ht="15.75" customHeight="1">
      <c r="A96" s="4"/>
      <c r="B96" s="4"/>
      <c r="C96" s="4"/>
    </row>
    <row r="97" ht="15.75" customHeight="1">
      <c r="A97" s="4"/>
      <c r="B97" s="4"/>
      <c r="C97" s="4"/>
    </row>
    <row r="98" ht="15.75" customHeight="1">
      <c r="A98" s="4"/>
      <c r="B98" s="4"/>
      <c r="C98" s="4"/>
    </row>
    <row r="99" ht="15.75" customHeight="1">
      <c r="A99" s="4"/>
      <c r="B99" s="4"/>
      <c r="C99" s="4"/>
    </row>
    <row r="100" ht="15.75" customHeight="1">
      <c r="A100" s="4"/>
      <c r="B100" s="4"/>
      <c r="C100" s="4"/>
    </row>
    <row r="101" ht="15.75" customHeight="1">
      <c r="A101" s="4"/>
      <c r="B101" s="4"/>
      <c r="C101" s="4"/>
    </row>
    <row r="102" ht="15.75" customHeight="1">
      <c r="A102" s="4"/>
      <c r="B102" s="4"/>
      <c r="C102" s="4"/>
    </row>
    <row r="103" ht="15.75" customHeight="1">
      <c r="A103" s="4"/>
      <c r="B103" s="4"/>
      <c r="C103" s="4"/>
    </row>
    <row r="104" ht="15.75" customHeight="1">
      <c r="A104" s="4"/>
      <c r="B104" s="4"/>
      <c r="C104" s="4"/>
    </row>
    <row r="105" ht="15.75" customHeight="1">
      <c r="A105" s="4"/>
      <c r="B105" s="4"/>
      <c r="C105" s="4"/>
    </row>
    <row r="106" ht="15.75" customHeight="1">
      <c r="A106" s="4"/>
      <c r="B106" s="4"/>
      <c r="C106" s="4"/>
    </row>
    <row r="107" ht="15.75" customHeight="1">
      <c r="A107" s="4"/>
      <c r="B107" s="4"/>
      <c r="C107" s="4"/>
    </row>
    <row r="108" ht="15.75" customHeight="1">
      <c r="A108" s="4"/>
      <c r="B108" s="4"/>
      <c r="C108" s="4"/>
    </row>
    <row r="109" ht="15.75" customHeight="1">
      <c r="A109" s="4"/>
      <c r="B109" s="4"/>
      <c r="C109" s="4"/>
    </row>
    <row r="110" ht="15.75" customHeight="1">
      <c r="A110" s="4"/>
      <c r="B110" s="4"/>
      <c r="C110" s="4"/>
    </row>
    <row r="111" ht="15.75" customHeight="1">
      <c r="A111" s="4"/>
      <c r="B111" s="4"/>
      <c r="C111" s="4"/>
    </row>
    <row r="112" ht="15.75" customHeight="1">
      <c r="A112" s="4"/>
      <c r="B112" s="4"/>
      <c r="C112" s="4"/>
    </row>
    <row r="113" ht="15.75" customHeight="1">
      <c r="A113" s="4"/>
      <c r="B113" s="4"/>
      <c r="C113" s="4"/>
    </row>
    <row r="114" ht="15.75" customHeight="1">
      <c r="A114" s="4"/>
      <c r="B114" s="4"/>
      <c r="C114" s="4"/>
    </row>
    <row r="115" ht="15.75" customHeight="1">
      <c r="A115" s="4"/>
      <c r="B115" s="4"/>
      <c r="C115" s="4"/>
    </row>
    <row r="116" ht="15.75" customHeight="1">
      <c r="A116" s="4"/>
      <c r="B116" s="4"/>
      <c r="C116" s="4"/>
    </row>
    <row r="117" ht="15.75" customHeight="1">
      <c r="A117" s="4"/>
      <c r="B117" s="4"/>
      <c r="C117" s="4"/>
    </row>
    <row r="118" ht="15.75" customHeight="1">
      <c r="A118" s="4"/>
      <c r="B118" s="4"/>
      <c r="C118" s="4"/>
    </row>
    <row r="119" ht="15.75" customHeight="1">
      <c r="A119" s="4"/>
      <c r="B119" s="4"/>
      <c r="C119" s="4"/>
    </row>
    <row r="120" ht="15.75" customHeight="1">
      <c r="A120" s="4"/>
      <c r="B120" s="4"/>
      <c r="C120" s="4"/>
    </row>
    <row r="121" ht="15.75" customHeight="1">
      <c r="A121" s="4"/>
      <c r="B121" s="4"/>
      <c r="C121" s="4"/>
    </row>
    <row r="122" ht="15.75" customHeight="1">
      <c r="A122" s="4"/>
      <c r="B122" s="4"/>
      <c r="C122" s="4"/>
    </row>
    <row r="123" ht="15.75" customHeight="1">
      <c r="A123" s="4"/>
      <c r="B123" s="4"/>
      <c r="C123" s="4"/>
    </row>
    <row r="124" ht="15.75" customHeight="1">
      <c r="A124" s="4"/>
      <c r="B124" s="4"/>
      <c r="C124" s="4"/>
    </row>
    <row r="125" ht="15.75" customHeight="1">
      <c r="A125" s="4"/>
      <c r="B125" s="4"/>
      <c r="C125" s="4"/>
    </row>
    <row r="126" ht="15.75" customHeight="1">
      <c r="A126" s="4"/>
      <c r="B126" s="4"/>
      <c r="C126" s="4"/>
    </row>
    <row r="127" ht="15.75" customHeight="1">
      <c r="A127" s="4"/>
      <c r="B127" s="4"/>
      <c r="C127" s="4"/>
    </row>
    <row r="128" ht="15.75" customHeight="1">
      <c r="A128" s="4"/>
      <c r="B128" s="4"/>
      <c r="C128" s="4"/>
    </row>
    <row r="129" ht="15.75" customHeight="1">
      <c r="A129" s="4"/>
      <c r="B129" s="4"/>
      <c r="C129" s="4"/>
    </row>
    <row r="130" ht="15.75" customHeight="1">
      <c r="A130" s="4"/>
      <c r="B130" s="4"/>
      <c r="C130" s="4"/>
    </row>
    <row r="131" ht="15.75" customHeight="1">
      <c r="A131" s="4"/>
      <c r="B131" s="4"/>
      <c r="C131" s="4"/>
    </row>
    <row r="132" ht="15.75" customHeight="1">
      <c r="A132" s="4"/>
      <c r="B132" s="4"/>
      <c r="C132" s="4"/>
    </row>
    <row r="133" ht="15.75" customHeight="1">
      <c r="A133" s="4"/>
      <c r="B133" s="4"/>
      <c r="C133" s="4"/>
    </row>
    <row r="134" ht="15.75" customHeight="1">
      <c r="A134" s="4"/>
      <c r="B134" s="4"/>
      <c r="C134" s="4"/>
    </row>
    <row r="135" ht="15.75" customHeight="1">
      <c r="A135" s="4"/>
      <c r="B135" s="4"/>
      <c r="C135" s="4"/>
    </row>
    <row r="136" ht="15.75" customHeight="1">
      <c r="A136" s="4"/>
      <c r="B136" s="4"/>
      <c r="C136" s="4"/>
    </row>
    <row r="137" ht="15.75" customHeight="1">
      <c r="A137" s="4"/>
      <c r="B137" s="4"/>
      <c r="C137" s="4"/>
    </row>
    <row r="138" ht="15.75" customHeight="1">
      <c r="A138" s="4"/>
      <c r="B138" s="4"/>
      <c r="C138" s="4"/>
    </row>
    <row r="139" ht="15.75" customHeight="1">
      <c r="A139" s="4"/>
      <c r="B139" s="4"/>
      <c r="C139" s="4"/>
    </row>
    <row r="140" ht="15.75" customHeight="1">
      <c r="A140" s="4"/>
      <c r="B140" s="4"/>
      <c r="C140" s="4"/>
    </row>
    <row r="141" ht="15.75" customHeight="1">
      <c r="A141" s="4"/>
      <c r="B141" s="4"/>
      <c r="C141" s="4"/>
    </row>
    <row r="142" ht="15.75" customHeight="1">
      <c r="A142" s="4"/>
      <c r="B142" s="4"/>
      <c r="C142" s="4"/>
    </row>
    <row r="143" ht="15.75" customHeight="1">
      <c r="A143" s="4"/>
      <c r="B143" s="4"/>
      <c r="C143" s="4"/>
    </row>
    <row r="144" ht="15.75" customHeight="1">
      <c r="A144" s="4"/>
      <c r="B144" s="4"/>
      <c r="C144" s="4"/>
    </row>
    <row r="145" ht="15.75" customHeight="1">
      <c r="A145" s="4"/>
      <c r="B145" s="4"/>
      <c r="C145" s="4"/>
    </row>
    <row r="146" ht="15.75" customHeight="1">
      <c r="A146" s="4"/>
      <c r="B146" s="4"/>
      <c r="C146" s="4"/>
    </row>
    <row r="147" ht="15.75" customHeight="1">
      <c r="A147" s="4"/>
      <c r="B147" s="4"/>
      <c r="C147" s="4"/>
    </row>
    <row r="148" ht="15.75" customHeight="1">
      <c r="A148" s="4"/>
      <c r="B148" s="4"/>
      <c r="C148" s="4"/>
    </row>
    <row r="149" ht="15.75" customHeight="1">
      <c r="A149" s="4"/>
      <c r="B149" s="4"/>
      <c r="C149" s="4"/>
    </row>
    <row r="150" ht="15.75" customHeight="1">
      <c r="A150" s="4"/>
      <c r="B150" s="4"/>
      <c r="C150" s="4"/>
    </row>
    <row r="151" ht="15.75" customHeight="1">
      <c r="A151" s="4"/>
      <c r="B151" s="4"/>
      <c r="C151" s="4"/>
    </row>
    <row r="152" ht="15.75" customHeight="1">
      <c r="A152" s="4"/>
      <c r="B152" s="4"/>
      <c r="C152" s="4"/>
    </row>
    <row r="153" ht="15.75" customHeight="1">
      <c r="A153" s="4"/>
      <c r="B153" s="4"/>
      <c r="C153" s="4"/>
    </row>
    <row r="154" ht="15.75" customHeight="1">
      <c r="A154" s="4"/>
      <c r="B154" s="4"/>
      <c r="C154" s="4"/>
    </row>
    <row r="155" ht="15.75" customHeight="1">
      <c r="A155" s="4"/>
      <c r="B155" s="4"/>
      <c r="C155" s="4"/>
    </row>
    <row r="156" ht="15.75" customHeight="1">
      <c r="A156" s="4"/>
      <c r="B156" s="4"/>
      <c r="C156" s="4"/>
    </row>
    <row r="157" ht="15.75" customHeight="1">
      <c r="A157" s="4"/>
      <c r="B157" s="4"/>
      <c r="C157" s="4"/>
    </row>
    <row r="158" ht="15.75" customHeight="1">
      <c r="A158" s="4"/>
      <c r="B158" s="4"/>
      <c r="C158" s="4"/>
    </row>
    <row r="159" ht="15.75" customHeight="1">
      <c r="A159" s="4"/>
      <c r="B159" s="4"/>
      <c r="C159" s="4"/>
    </row>
    <row r="160" ht="15.75" customHeight="1">
      <c r="A160" s="4"/>
      <c r="B160" s="4"/>
      <c r="C160" s="4"/>
    </row>
    <row r="161" ht="15.75" customHeight="1">
      <c r="A161" s="4"/>
      <c r="B161" s="4"/>
      <c r="C161" s="4"/>
    </row>
    <row r="162" ht="15.75" customHeight="1">
      <c r="A162" s="4"/>
      <c r="B162" s="4"/>
      <c r="C162" s="4"/>
    </row>
    <row r="163" ht="15.75" customHeight="1">
      <c r="A163" s="4"/>
      <c r="B163" s="4"/>
      <c r="C163" s="4"/>
    </row>
    <row r="164" ht="15.75" customHeight="1">
      <c r="A164" s="4"/>
      <c r="B164" s="4"/>
      <c r="C164" s="4"/>
    </row>
    <row r="165" ht="15.75" customHeight="1">
      <c r="A165" s="4"/>
      <c r="B165" s="4"/>
      <c r="C165" s="4"/>
    </row>
    <row r="166" ht="15.75" customHeight="1">
      <c r="A166" s="4"/>
      <c r="B166" s="4"/>
      <c r="C166" s="4"/>
    </row>
    <row r="167" ht="15.75" customHeight="1">
      <c r="A167" s="4"/>
      <c r="B167" s="4"/>
      <c r="C167" s="4"/>
    </row>
    <row r="168" ht="15.75" customHeight="1">
      <c r="A168" s="4"/>
      <c r="B168" s="4"/>
      <c r="C168" s="4"/>
    </row>
    <row r="169" ht="15.75" customHeight="1">
      <c r="A169" s="4"/>
      <c r="B169" s="4"/>
      <c r="C169" s="4"/>
    </row>
    <row r="170" ht="15.75" customHeight="1">
      <c r="A170" s="4"/>
      <c r="B170" s="4"/>
      <c r="C170" s="4"/>
    </row>
    <row r="171" ht="15.75" customHeight="1">
      <c r="A171" s="4"/>
      <c r="B171" s="4"/>
      <c r="C171" s="4"/>
    </row>
    <row r="172" ht="15.75" customHeight="1">
      <c r="A172" s="4"/>
      <c r="B172" s="4"/>
      <c r="C172" s="4"/>
    </row>
    <row r="173" ht="15.75" customHeight="1">
      <c r="A173" s="4"/>
      <c r="B173" s="4"/>
      <c r="C173" s="4"/>
    </row>
    <row r="174" ht="15.75" customHeight="1">
      <c r="A174" s="4"/>
      <c r="B174" s="4"/>
      <c r="C174" s="4"/>
    </row>
    <row r="175" ht="15.75" customHeight="1">
      <c r="A175" s="4"/>
      <c r="B175" s="4"/>
      <c r="C175" s="4"/>
    </row>
    <row r="176" ht="15.75" customHeight="1">
      <c r="A176" s="4"/>
      <c r="B176" s="4"/>
      <c r="C176" s="4"/>
    </row>
    <row r="177" ht="15.75" customHeight="1">
      <c r="A177" s="4"/>
      <c r="B177" s="4"/>
      <c r="C177" s="4"/>
    </row>
    <row r="178" ht="15.75" customHeight="1">
      <c r="A178" s="4"/>
      <c r="B178" s="4"/>
      <c r="C178" s="4"/>
    </row>
    <row r="179" ht="15.75" customHeight="1">
      <c r="A179" s="4"/>
      <c r="B179" s="4"/>
      <c r="C179" s="4"/>
    </row>
    <row r="180" ht="15.75" customHeight="1">
      <c r="A180" s="4"/>
      <c r="B180" s="4"/>
      <c r="C180" s="4"/>
    </row>
    <row r="181" ht="15.75" customHeight="1">
      <c r="A181" s="4"/>
      <c r="B181" s="4"/>
      <c r="C181" s="4"/>
    </row>
    <row r="182" ht="15.75" customHeight="1">
      <c r="A182" s="4"/>
      <c r="B182" s="4"/>
      <c r="C182" s="4"/>
    </row>
    <row r="183" ht="15.75" customHeight="1">
      <c r="A183" s="4"/>
      <c r="B183" s="4"/>
      <c r="C183" s="4"/>
    </row>
    <row r="184" ht="15.75" customHeight="1">
      <c r="A184" s="4"/>
      <c r="B184" s="4"/>
      <c r="C184" s="4"/>
    </row>
    <row r="185" ht="15.75" customHeight="1">
      <c r="A185" s="4"/>
      <c r="B185" s="4"/>
      <c r="C185" s="4"/>
    </row>
    <row r="186" ht="15.75" customHeight="1">
      <c r="A186" s="4"/>
      <c r="B186" s="4"/>
      <c r="C186" s="4"/>
    </row>
    <row r="187" ht="15.75" customHeight="1">
      <c r="A187" s="4"/>
      <c r="B187" s="4"/>
      <c r="C187" s="4"/>
    </row>
    <row r="188" ht="15.75" customHeight="1">
      <c r="A188" s="4"/>
      <c r="B188" s="4"/>
      <c r="C188" s="4"/>
    </row>
    <row r="189" ht="15.75" customHeight="1">
      <c r="A189" s="4"/>
      <c r="B189" s="4"/>
      <c r="C189" s="4"/>
    </row>
    <row r="190" ht="15.75" customHeight="1">
      <c r="A190" s="4"/>
      <c r="B190" s="4"/>
      <c r="C190" s="4"/>
    </row>
    <row r="191" ht="15.75" customHeight="1">
      <c r="A191" s="4"/>
      <c r="B191" s="4"/>
      <c r="C191" s="4"/>
    </row>
    <row r="192" ht="15.75" customHeight="1">
      <c r="A192" s="4"/>
      <c r="B192" s="4"/>
      <c r="C192" s="4"/>
    </row>
    <row r="193" ht="15.75" customHeight="1">
      <c r="A193" s="4"/>
      <c r="B193" s="4"/>
      <c r="C193" s="4"/>
    </row>
    <row r="194" ht="15.75" customHeight="1">
      <c r="A194" s="4"/>
      <c r="B194" s="4"/>
      <c r="C194" s="4"/>
    </row>
    <row r="195" ht="15.75" customHeight="1">
      <c r="A195" s="4"/>
      <c r="B195" s="4"/>
      <c r="C195" s="4"/>
    </row>
    <row r="196" ht="15.75" customHeight="1">
      <c r="A196" s="4"/>
      <c r="B196" s="4"/>
      <c r="C196" s="4"/>
    </row>
    <row r="197" ht="15.75" customHeight="1">
      <c r="A197" s="4"/>
      <c r="B197" s="4"/>
      <c r="C197" s="4"/>
    </row>
    <row r="198" ht="15.75" customHeight="1">
      <c r="A198" s="4"/>
      <c r="B198" s="4"/>
      <c r="C198" s="4"/>
    </row>
    <row r="199" ht="15.75" customHeight="1">
      <c r="A199" s="4"/>
      <c r="B199" s="4"/>
      <c r="C199" s="4"/>
    </row>
    <row r="200" ht="15.75" customHeight="1">
      <c r="A200" s="4"/>
      <c r="B200" s="4"/>
      <c r="C200" s="4"/>
    </row>
    <row r="201" ht="15.75" customHeight="1">
      <c r="A201" s="4"/>
      <c r="B201" s="4"/>
      <c r="C201" s="4"/>
    </row>
    <row r="202" ht="15.75" customHeight="1">
      <c r="A202" s="4"/>
      <c r="B202" s="4"/>
      <c r="C202" s="4"/>
    </row>
    <row r="203" ht="15.75" customHeight="1">
      <c r="A203" s="4"/>
      <c r="B203" s="4"/>
      <c r="C203" s="4"/>
    </row>
    <row r="204" ht="15.75" customHeight="1">
      <c r="A204" s="4"/>
      <c r="B204" s="4"/>
      <c r="C204" s="4"/>
    </row>
    <row r="205" ht="15.75" customHeight="1">
      <c r="A205" s="4"/>
      <c r="B205" s="4"/>
      <c r="C205" s="4"/>
    </row>
    <row r="206" ht="15.75" customHeight="1">
      <c r="A206" s="4"/>
      <c r="B206" s="4"/>
      <c r="C206" s="4"/>
    </row>
    <row r="207" ht="15.75" customHeight="1">
      <c r="A207" s="4"/>
      <c r="B207" s="4"/>
      <c r="C207" s="4"/>
    </row>
    <row r="208" ht="15.75" customHeight="1">
      <c r="A208" s="4"/>
      <c r="B208" s="4"/>
      <c r="C208" s="4"/>
    </row>
    <row r="209" ht="15.75" customHeight="1">
      <c r="A209" s="4"/>
      <c r="B209" s="4"/>
      <c r="C209" s="4"/>
    </row>
    <row r="210" ht="15.75" customHeight="1">
      <c r="A210" s="4"/>
      <c r="B210" s="4"/>
      <c r="C210" s="4"/>
    </row>
    <row r="211" ht="15.75" customHeight="1">
      <c r="A211" s="4"/>
      <c r="B211" s="4"/>
      <c r="C211" s="4"/>
    </row>
    <row r="212" ht="15.75" customHeight="1">
      <c r="A212" s="4"/>
      <c r="B212" s="4"/>
      <c r="C212" s="4"/>
    </row>
    <row r="213" ht="15.75" customHeight="1">
      <c r="A213" s="4"/>
      <c r="B213" s="4"/>
      <c r="C213" s="4"/>
    </row>
    <row r="214" ht="15.75" customHeight="1">
      <c r="A214" s="4"/>
      <c r="B214" s="4"/>
      <c r="C214" s="4"/>
    </row>
    <row r="215" ht="15.75" customHeight="1">
      <c r="A215" s="4"/>
      <c r="B215" s="4"/>
      <c r="C215" s="4"/>
    </row>
    <row r="216" ht="15.75" customHeight="1">
      <c r="A216" s="4"/>
      <c r="B216" s="4"/>
      <c r="C216" s="4"/>
    </row>
    <row r="217" ht="15.75" customHeight="1">
      <c r="A217" s="4"/>
      <c r="B217" s="4"/>
      <c r="C217" s="4"/>
    </row>
    <row r="218" ht="15.75" customHeight="1">
      <c r="A218" s="4"/>
      <c r="B218" s="4"/>
      <c r="C218" s="4"/>
    </row>
    <row r="219" ht="15.75" customHeight="1">
      <c r="A219" s="4"/>
      <c r="B219" s="4"/>
      <c r="C219" s="4"/>
    </row>
    <row r="220" ht="15.75" customHeight="1">
      <c r="A220" s="4"/>
      <c r="B220" s="4"/>
      <c r="C220" s="4"/>
    </row>
    <row r="221" ht="15.75" customHeight="1">
      <c r="A221" s="4"/>
      <c r="B221" s="4"/>
      <c r="C221" s="4"/>
    </row>
    <row r="222" ht="15.75" customHeight="1">
      <c r="A222" s="4"/>
      <c r="B222" s="4"/>
      <c r="C222" s="4"/>
    </row>
    <row r="223" ht="15.75" customHeight="1">
      <c r="A223" s="4"/>
      <c r="B223" s="4"/>
      <c r="C223" s="4"/>
    </row>
    <row r="224" ht="15.75" customHeight="1">
      <c r="A224" s="4"/>
      <c r="B224" s="4"/>
      <c r="C224" s="4"/>
    </row>
    <row r="225" ht="15.75" customHeight="1">
      <c r="A225" s="4"/>
      <c r="B225" s="4"/>
      <c r="C225" s="4"/>
    </row>
    <row r="226" ht="15.75" customHeight="1">
      <c r="A226" s="4"/>
      <c r="B226" s="4"/>
      <c r="C226" s="4"/>
    </row>
    <row r="227" ht="15.75" customHeight="1">
      <c r="A227" s="4"/>
      <c r="B227" s="4"/>
      <c r="C227" s="4"/>
    </row>
    <row r="228" ht="15.75" customHeight="1">
      <c r="A228" s="4"/>
      <c r="B228" s="4"/>
      <c r="C228" s="4"/>
    </row>
    <row r="229" ht="15.75" customHeight="1">
      <c r="A229" s="4"/>
      <c r="B229" s="4"/>
      <c r="C229" s="4"/>
    </row>
    <row r="230" ht="15.75" customHeight="1">
      <c r="A230" s="4"/>
      <c r="B230" s="4"/>
      <c r="C230" s="4"/>
    </row>
    <row r="231" ht="15.75" customHeight="1">
      <c r="A231" s="4"/>
      <c r="B231" s="4"/>
      <c r="C231" s="4"/>
    </row>
    <row r="232" ht="15.75" customHeight="1">
      <c r="A232" s="4"/>
      <c r="B232" s="4"/>
      <c r="C232" s="4"/>
    </row>
    <row r="233" ht="15.75" customHeight="1">
      <c r="A233" s="4"/>
      <c r="B233" s="4"/>
      <c r="C233" s="4"/>
    </row>
    <row r="234" ht="15.75" customHeight="1">
      <c r="A234" s="4"/>
      <c r="B234" s="4"/>
      <c r="C234" s="4"/>
    </row>
    <row r="235" ht="15.75" customHeight="1">
      <c r="A235" s="4"/>
      <c r="B235" s="4"/>
      <c r="C235" s="4"/>
    </row>
    <row r="236" ht="15.75" customHeight="1">
      <c r="A236" s="4"/>
      <c r="B236" s="4"/>
      <c r="C236" s="4"/>
    </row>
    <row r="237" ht="15.75" customHeight="1">
      <c r="A237" s="4"/>
      <c r="B237" s="4"/>
      <c r="C237" s="4"/>
    </row>
    <row r="238" ht="15.75" customHeight="1">
      <c r="A238" s="4"/>
      <c r="B238" s="4"/>
      <c r="C238" s="4"/>
    </row>
    <row r="239" ht="15.75" customHeight="1">
      <c r="A239" s="4"/>
      <c r="B239" s="4"/>
      <c r="C239" s="4"/>
    </row>
    <row r="240" ht="15.75" customHeight="1">
      <c r="A240" s="4"/>
      <c r="B240" s="4"/>
      <c r="C240" s="4"/>
    </row>
    <row r="241" ht="15.75" customHeight="1">
      <c r="A241" s="4"/>
      <c r="B241" s="4"/>
      <c r="C241" s="4"/>
    </row>
    <row r="242" ht="15.75" customHeight="1">
      <c r="A242" s="4"/>
      <c r="B242" s="4"/>
      <c r="C242" s="4"/>
    </row>
    <row r="243" ht="15.75" customHeight="1">
      <c r="A243" s="4"/>
      <c r="B243" s="4"/>
      <c r="C243" s="4"/>
    </row>
    <row r="244" ht="15.75" customHeight="1">
      <c r="A244" s="4"/>
      <c r="B244" s="4"/>
      <c r="C244" s="4"/>
    </row>
    <row r="245" ht="15.75" customHeight="1">
      <c r="A245" s="4"/>
      <c r="B245" s="4"/>
      <c r="C245" s="4"/>
    </row>
    <row r="246" ht="15.75" customHeight="1">
      <c r="A246" s="4"/>
      <c r="B246" s="4"/>
      <c r="C246" s="4"/>
    </row>
    <row r="247" ht="15.75" customHeight="1">
      <c r="A247" s="4"/>
      <c r="B247" s="4"/>
      <c r="C247" s="4"/>
    </row>
    <row r="248" ht="15.75" customHeight="1">
      <c r="A248" s="4"/>
      <c r="B248" s="4"/>
      <c r="C248" s="4"/>
    </row>
    <row r="249" ht="15.75" customHeight="1">
      <c r="A249" s="4"/>
      <c r="B249" s="4"/>
      <c r="C249" s="4"/>
    </row>
    <row r="250" ht="15.75" customHeight="1">
      <c r="A250" s="4"/>
      <c r="B250" s="4"/>
      <c r="C250" s="4"/>
    </row>
    <row r="251" ht="15.75" customHeight="1">
      <c r="A251" s="4"/>
      <c r="B251" s="4"/>
      <c r="C251" s="4"/>
    </row>
    <row r="252" ht="15.75" customHeight="1">
      <c r="A252" s="4"/>
      <c r="B252" s="4"/>
      <c r="C252" s="4"/>
    </row>
    <row r="253" ht="15.75" customHeight="1">
      <c r="A253" s="4"/>
      <c r="B253" s="4"/>
      <c r="C253" s="4"/>
    </row>
    <row r="254" ht="15.75" customHeight="1">
      <c r="A254" s="4"/>
      <c r="B254" s="4"/>
      <c r="C254" s="4"/>
    </row>
    <row r="255" ht="15.75" customHeight="1">
      <c r="A255" s="4"/>
      <c r="B255" s="4"/>
      <c r="C255" s="4"/>
    </row>
    <row r="256" ht="15.75" customHeight="1">
      <c r="A256" s="4"/>
      <c r="C256" s="4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A2"/>
    <mergeCell ref="B1:B2"/>
    <mergeCell ref="C1:C2"/>
  </mergeCells>
  <printOptions/>
  <pageMargins bottom="0.75" footer="0.0" header="0.0" left="0.7" right="0.7" top="0.75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9.57"/>
    <col customWidth="1" min="2" max="13" width="4.71"/>
    <col customWidth="1" min="14" max="14" width="7.29"/>
    <col customWidth="1" hidden="1" min="15" max="16" width="9.14"/>
    <col customWidth="1" hidden="1" min="17" max="17" width="10.86"/>
    <col customWidth="1" min="18" max="30" width="8.71"/>
  </cols>
  <sheetData>
    <row r="1" ht="41.25" customHeight="1">
      <c r="A1" s="232" t="s">
        <v>141</v>
      </c>
      <c r="B1" s="233">
        <v>0.0</v>
      </c>
      <c r="C1" s="233">
        <v>10.0</v>
      </c>
      <c r="D1" s="233">
        <v>10.0</v>
      </c>
      <c r="E1" s="233">
        <v>10.0</v>
      </c>
      <c r="F1" s="233">
        <v>10.0</v>
      </c>
      <c r="G1" s="233">
        <v>4.0</v>
      </c>
      <c r="H1" s="233">
        <f>IF(Personalizacion!$K$7="Yes","2",0)</f>
        <v>0</v>
      </c>
      <c r="I1" s="233">
        <f>IF(Personalizacion!$K$7="Yes","2",0)</f>
        <v>0</v>
      </c>
      <c r="J1" s="233">
        <f>IF(Personalizacion!$K$7="Yes","2",0)</f>
        <v>0</v>
      </c>
      <c r="K1" s="233">
        <f>IF(Personalizacion!$K$7="Yes","2",0)</f>
        <v>0</v>
      </c>
      <c r="L1" s="233">
        <f>IF(Personalizacion!$K$7="Yes","2",0)</f>
        <v>0</v>
      </c>
      <c r="M1" s="233">
        <f>IF(Personalizacion!$K$7="Yes","2",0)</f>
        <v>0</v>
      </c>
      <c r="N1" s="234"/>
      <c r="O1" s="235"/>
      <c r="P1" s="235"/>
      <c r="Q1" s="4"/>
      <c r="R1" s="236" t="s">
        <v>142</v>
      </c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8"/>
      <c r="AD1" s="4"/>
    </row>
    <row r="2">
      <c r="A2" s="239" t="s">
        <v>143</v>
      </c>
      <c r="B2" s="128">
        <v>25.0</v>
      </c>
      <c r="C2" s="129">
        <v>20.0</v>
      </c>
      <c r="D2" s="130">
        <v>15.0</v>
      </c>
      <c r="E2" s="131">
        <v>10.0</v>
      </c>
      <c r="F2" s="133">
        <v>5.0</v>
      </c>
      <c r="G2" s="128">
        <v>2.5</v>
      </c>
      <c r="H2" s="129">
        <v>2.0</v>
      </c>
      <c r="I2" s="130">
        <v>1.5</v>
      </c>
      <c r="J2" s="131">
        <v>1.25</v>
      </c>
      <c r="K2" s="133">
        <v>1.0</v>
      </c>
      <c r="L2" s="132">
        <v>0.5</v>
      </c>
      <c r="M2" s="240">
        <v>0.25</v>
      </c>
      <c r="N2" s="234"/>
      <c r="O2" s="235" t="s">
        <v>144</v>
      </c>
      <c r="P2" s="235"/>
      <c r="Q2" s="241" t="s">
        <v>145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239" t="s">
        <v>62</v>
      </c>
      <c r="B3" s="242"/>
      <c r="C3" s="233"/>
      <c r="D3" s="242"/>
      <c r="E3" s="242"/>
      <c r="F3" s="243"/>
      <c r="G3" s="242"/>
      <c r="H3" s="242"/>
      <c r="I3" s="242"/>
      <c r="J3" s="242"/>
      <c r="K3" s="233"/>
      <c r="L3" s="233"/>
      <c r="M3" s="233"/>
      <c r="N3" s="233"/>
      <c r="O3" s="235"/>
      <c r="P3" s="235" t="s">
        <v>146</v>
      </c>
      <c r="Q3" s="235" t="str">
        <f>IF(Personalizacion!$K$8="20 Kg / 45 Lb","20","15")</f>
        <v>20</v>
      </c>
      <c r="R3" s="4"/>
      <c r="S3" s="42"/>
      <c r="W3" s="4"/>
      <c r="X3" s="4"/>
      <c r="Y3" s="4"/>
      <c r="Z3" s="4"/>
      <c r="AA3" s="4"/>
      <c r="AB3" s="4"/>
      <c r="AC3" s="4"/>
      <c r="AD3" s="4"/>
    </row>
    <row r="4">
      <c r="A4" s="239">
        <v>0.0</v>
      </c>
      <c r="B4" s="128" t="str">
        <f t="shared" ref="B4:B544" si="1">IF($P4&lt;=0,"-",MIN($B$1/2,INT(P4/(2*$B$2))))</f>
        <v>-</v>
      </c>
      <c r="C4" s="129" t="str">
        <f t="shared" ref="C4:C544" si="2">IF($P4&lt;=0,"-",MIN($C$1/2,INT(($P4-2*$B4*$B$2)/(2*$C$2))))</f>
        <v>-</v>
      </c>
      <c r="D4" s="130" t="str">
        <f t="shared" ref="D4:D544" si="3">IF($P4&lt;=0,"B",MIN($D$1/2,INT(($P4-2*$B4*$B$2-2*$C4*$C$2)/(2*$D$2))))</f>
        <v>B</v>
      </c>
      <c r="E4" s="131" t="str">
        <f t="shared" ref="E4:E544" si="4">IF($P4&lt;=0,"A",MIN($E$1/2,INT(($P4-2*$B4*$B$2-2*$C4*$C$2-2*$D4*$D$2)/(2*$E$2))))</f>
        <v>A</v>
      </c>
      <c r="F4" s="133" t="str">
        <f t="shared" ref="F4:F544" si="5">IF($P4&lt;=0,"R",MIN($F$1/2,INT(($P4-2*$B4*$B$2-2*$C4*$C$2-2*$D4*$D$2-2*$E4*$E$2)/(2*$F$2))))</f>
        <v>R</v>
      </c>
      <c r="G4" s="128" t="str">
        <f t="shared" ref="G4:G544" si="6">IF($P4&lt;=0,"-",MIN($G$1/2,INT(($P4-2*$B4*$B$2-2*$C4*$C$2-2*$D4*$D$2-2*$E4*$E$2-2*$F4*$F$2)/(2*$G$2))))</f>
        <v>-</v>
      </c>
      <c r="H4" s="129" t="str">
        <f t="shared" ref="H4:H544" si="7">IF($P4&lt;=0,"O",MIN($H$1/2,INT(($P4-2*$B4*$B$2-2*$C4*$C$2-2*$D4*$D$2-2*$E4*$E$2-2*$F4*$F$2-2*$G4*$G$2)/(2*$H$2))))</f>
        <v>O</v>
      </c>
      <c r="I4" s="130" t="str">
        <f t="shared" ref="I4:I544" si="8">IF($P4&lt;=0,"N",MIN($I$1/2,INT(($P4-2*$B4*$B$2-2*$C4*$C$2-2*$D4*$D$2-2*$E4*$E$2-2*$F4*$F$2-2*$G4*$G$2-2*$H4*$H$2)/(2*$I$2))))</f>
        <v>N</v>
      </c>
      <c r="J4" s="131" t="str">
        <f t="shared" ref="J4:J544" si="9">IF($P4&lt;=0,"L",MIN($J$1/2,INT(($P4-2*$B4*$B$2-2*$C4*$C$2-2*$D4*$D$2-2*$E4*$E$2-2*$F4*$F$2-2*$G4*$G$2-2*$H4*$H$2-2*$I4*$I$2)/(2*$J$2))))</f>
        <v>L</v>
      </c>
      <c r="K4" s="133" t="str">
        <f t="shared" ref="K4:K544" si="10">IF($P4&lt;=0,"Y",MIN($K$1/2,INT(($P4-2*$B4*$B$2-2*$C4*$C$2-2*$D4*$D$2-2*$E4*$E$2-2*$F4*$F$2-2*$G4*$G$2-2*$H4*$H$2-2*$I4*$I$2-2*$J4*$J$2)/(2*$K$2))))</f>
        <v>Y</v>
      </c>
      <c r="L4" s="132" t="str">
        <f t="shared" ref="L4:L544" si="11">IF($P4&lt;=0,"-",MIN($L$1/2,INT(($P4-2*$B4*$B$2-2*$C4*$C$2-2*$D4*$D$2-2*$E4*$E$2-2*$F4*$F$2-2*$G4*$G$2-2*$H4*$H$2-2*$I4*$I$2-2*$J4*$J$2-2*$K4*$K$2)/(2*$L$2))))</f>
        <v>-</v>
      </c>
      <c r="M4" s="244" t="str">
        <f t="shared" ref="M4:M544" si="12">IF($P4&lt;=0,"-",MIN($M$1/2,INT(($P4-2*$B4*$B$2-2*$C4*$C$2-2*$D4*$D$2-2*$E4*$E$2-2*$F4*$F$2-2*$G4*$G$2-2*$H4*$H$2-2*$I4*$I$2-2*$J4*$J$2-2*$K4*$K$2-2*$L4*$L$2)/(2*$M$2))))</f>
        <v>-</v>
      </c>
      <c r="N4" s="233"/>
      <c r="O4" s="235">
        <v>-8.0</v>
      </c>
      <c r="P4" s="245">
        <f t="shared" ref="P4:P544" si="13">$A4-$Q$3</f>
        <v>-20</v>
      </c>
      <c r="Q4" s="235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ht="15.0" customHeight="1">
      <c r="A5" s="239">
        <v>0.5</v>
      </c>
      <c r="B5" s="128" t="str">
        <f t="shared" si="1"/>
        <v>-</v>
      </c>
      <c r="C5" s="129" t="str">
        <f t="shared" si="2"/>
        <v>-</v>
      </c>
      <c r="D5" s="130" t="str">
        <f t="shared" si="3"/>
        <v>B</v>
      </c>
      <c r="E5" s="131" t="str">
        <f t="shared" si="4"/>
        <v>A</v>
      </c>
      <c r="F5" s="133" t="str">
        <f t="shared" si="5"/>
        <v>R</v>
      </c>
      <c r="G5" s="128" t="str">
        <f t="shared" si="6"/>
        <v>-</v>
      </c>
      <c r="H5" s="129" t="str">
        <f t="shared" si="7"/>
        <v>O</v>
      </c>
      <c r="I5" s="130" t="str">
        <f t="shared" si="8"/>
        <v>N</v>
      </c>
      <c r="J5" s="131" t="str">
        <f t="shared" si="9"/>
        <v>L</v>
      </c>
      <c r="K5" s="133" t="str">
        <f t="shared" si="10"/>
        <v>Y</v>
      </c>
      <c r="L5" s="132" t="str">
        <f t="shared" si="11"/>
        <v>-</v>
      </c>
      <c r="M5" s="244" t="str">
        <f t="shared" si="12"/>
        <v>-</v>
      </c>
      <c r="N5" s="233"/>
      <c r="O5" s="235">
        <v>-7.8</v>
      </c>
      <c r="P5" s="245">
        <f t="shared" si="13"/>
        <v>-19.5</v>
      </c>
      <c r="Q5" s="4"/>
      <c r="AD5" s="246"/>
    </row>
    <row r="6">
      <c r="A6" s="239">
        <v>1.0</v>
      </c>
      <c r="B6" s="128" t="str">
        <f t="shared" si="1"/>
        <v>-</v>
      </c>
      <c r="C6" s="129" t="str">
        <f t="shared" si="2"/>
        <v>-</v>
      </c>
      <c r="D6" s="130" t="str">
        <f t="shared" si="3"/>
        <v>B</v>
      </c>
      <c r="E6" s="131" t="str">
        <f t="shared" si="4"/>
        <v>A</v>
      </c>
      <c r="F6" s="133" t="str">
        <f t="shared" si="5"/>
        <v>R</v>
      </c>
      <c r="G6" s="128" t="str">
        <f t="shared" si="6"/>
        <v>-</v>
      </c>
      <c r="H6" s="129" t="str">
        <f t="shared" si="7"/>
        <v>O</v>
      </c>
      <c r="I6" s="130" t="str">
        <f t="shared" si="8"/>
        <v>N</v>
      </c>
      <c r="J6" s="131" t="str">
        <f t="shared" si="9"/>
        <v>L</v>
      </c>
      <c r="K6" s="133" t="str">
        <f t="shared" si="10"/>
        <v>Y</v>
      </c>
      <c r="L6" s="132" t="str">
        <f t="shared" si="11"/>
        <v>-</v>
      </c>
      <c r="M6" s="244" t="str">
        <f t="shared" si="12"/>
        <v>-</v>
      </c>
      <c r="N6" s="233"/>
      <c r="O6" s="235">
        <v>-7.6</v>
      </c>
      <c r="P6" s="245">
        <f t="shared" si="13"/>
        <v>-19</v>
      </c>
      <c r="Q6" s="4"/>
      <c r="AD6" s="246"/>
    </row>
    <row r="7">
      <c r="A7" s="239">
        <v>1.5</v>
      </c>
      <c r="B7" s="128" t="str">
        <f t="shared" si="1"/>
        <v>-</v>
      </c>
      <c r="C7" s="129" t="str">
        <f t="shared" si="2"/>
        <v>-</v>
      </c>
      <c r="D7" s="130" t="str">
        <f t="shared" si="3"/>
        <v>B</v>
      </c>
      <c r="E7" s="131" t="str">
        <f t="shared" si="4"/>
        <v>A</v>
      </c>
      <c r="F7" s="133" t="str">
        <f t="shared" si="5"/>
        <v>R</v>
      </c>
      <c r="G7" s="128" t="str">
        <f t="shared" si="6"/>
        <v>-</v>
      </c>
      <c r="H7" s="129" t="str">
        <f t="shared" si="7"/>
        <v>O</v>
      </c>
      <c r="I7" s="130" t="str">
        <f t="shared" si="8"/>
        <v>N</v>
      </c>
      <c r="J7" s="131" t="str">
        <f t="shared" si="9"/>
        <v>L</v>
      </c>
      <c r="K7" s="133" t="str">
        <f t="shared" si="10"/>
        <v>Y</v>
      </c>
      <c r="L7" s="132" t="str">
        <f t="shared" si="11"/>
        <v>-</v>
      </c>
      <c r="M7" s="244" t="str">
        <f t="shared" si="12"/>
        <v>-</v>
      </c>
      <c r="N7" s="233"/>
      <c r="O7" s="235">
        <v>-7.4</v>
      </c>
      <c r="P7" s="245">
        <f t="shared" si="13"/>
        <v>-18.5</v>
      </c>
      <c r="Q7" s="4"/>
      <c r="AD7" s="246"/>
    </row>
    <row r="8">
      <c r="A8" s="239">
        <v>2.0</v>
      </c>
      <c r="B8" s="128" t="str">
        <f t="shared" si="1"/>
        <v>-</v>
      </c>
      <c r="C8" s="129" t="str">
        <f t="shared" si="2"/>
        <v>-</v>
      </c>
      <c r="D8" s="130" t="str">
        <f t="shared" si="3"/>
        <v>B</v>
      </c>
      <c r="E8" s="131" t="str">
        <f t="shared" si="4"/>
        <v>A</v>
      </c>
      <c r="F8" s="133" t="str">
        <f t="shared" si="5"/>
        <v>R</v>
      </c>
      <c r="G8" s="128" t="str">
        <f t="shared" si="6"/>
        <v>-</v>
      </c>
      <c r="H8" s="129" t="str">
        <f t="shared" si="7"/>
        <v>O</v>
      </c>
      <c r="I8" s="130" t="str">
        <f t="shared" si="8"/>
        <v>N</v>
      </c>
      <c r="J8" s="131" t="str">
        <f t="shared" si="9"/>
        <v>L</v>
      </c>
      <c r="K8" s="133" t="str">
        <f t="shared" si="10"/>
        <v>Y</v>
      </c>
      <c r="L8" s="132" t="str">
        <f t="shared" si="11"/>
        <v>-</v>
      </c>
      <c r="M8" s="244" t="str">
        <f t="shared" si="12"/>
        <v>-</v>
      </c>
      <c r="N8" s="233"/>
      <c r="O8" s="235">
        <v>-7.2</v>
      </c>
      <c r="P8" s="245">
        <f t="shared" si="13"/>
        <v>-18</v>
      </c>
      <c r="Q8" s="4"/>
      <c r="AD8" s="246"/>
    </row>
    <row r="9">
      <c r="A9" s="239">
        <v>2.5</v>
      </c>
      <c r="B9" s="128" t="str">
        <f t="shared" si="1"/>
        <v>-</v>
      </c>
      <c r="C9" s="129" t="str">
        <f t="shared" si="2"/>
        <v>-</v>
      </c>
      <c r="D9" s="130" t="str">
        <f t="shared" si="3"/>
        <v>B</v>
      </c>
      <c r="E9" s="131" t="str">
        <f t="shared" si="4"/>
        <v>A</v>
      </c>
      <c r="F9" s="133" t="str">
        <f t="shared" si="5"/>
        <v>R</v>
      </c>
      <c r="G9" s="128" t="str">
        <f t="shared" si="6"/>
        <v>-</v>
      </c>
      <c r="H9" s="129" t="str">
        <f t="shared" si="7"/>
        <v>O</v>
      </c>
      <c r="I9" s="130" t="str">
        <f t="shared" si="8"/>
        <v>N</v>
      </c>
      <c r="J9" s="131" t="str">
        <f t="shared" si="9"/>
        <v>L</v>
      </c>
      <c r="K9" s="133" t="str">
        <f t="shared" si="10"/>
        <v>Y</v>
      </c>
      <c r="L9" s="132" t="str">
        <f t="shared" si="11"/>
        <v>-</v>
      </c>
      <c r="M9" s="244" t="str">
        <f t="shared" si="12"/>
        <v>-</v>
      </c>
      <c r="N9" s="233"/>
      <c r="O9" s="235">
        <v>-7.0</v>
      </c>
      <c r="P9" s="245">
        <f t="shared" si="13"/>
        <v>-17.5</v>
      </c>
      <c r="Q9" s="4"/>
      <c r="AD9" s="246"/>
    </row>
    <row r="10">
      <c r="A10" s="239">
        <v>3.0</v>
      </c>
      <c r="B10" s="128" t="str">
        <f t="shared" si="1"/>
        <v>-</v>
      </c>
      <c r="C10" s="129" t="str">
        <f t="shared" si="2"/>
        <v>-</v>
      </c>
      <c r="D10" s="130" t="str">
        <f t="shared" si="3"/>
        <v>B</v>
      </c>
      <c r="E10" s="131" t="str">
        <f t="shared" si="4"/>
        <v>A</v>
      </c>
      <c r="F10" s="133" t="str">
        <f t="shared" si="5"/>
        <v>R</v>
      </c>
      <c r="G10" s="128" t="str">
        <f t="shared" si="6"/>
        <v>-</v>
      </c>
      <c r="H10" s="129" t="str">
        <f t="shared" si="7"/>
        <v>O</v>
      </c>
      <c r="I10" s="130" t="str">
        <f t="shared" si="8"/>
        <v>N</v>
      </c>
      <c r="J10" s="131" t="str">
        <f t="shared" si="9"/>
        <v>L</v>
      </c>
      <c r="K10" s="133" t="str">
        <f t="shared" si="10"/>
        <v>Y</v>
      </c>
      <c r="L10" s="132" t="str">
        <f t="shared" si="11"/>
        <v>-</v>
      </c>
      <c r="M10" s="244" t="str">
        <f t="shared" si="12"/>
        <v>-</v>
      </c>
      <c r="N10" s="233"/>
      <c r="O10" s="235">
        <v>-6.8</v>
      </c>
      <c r="P10" s="245">
        <f t="shared" si="13"/>
        <v>-17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>
      <c r="A11" s="239">
        <v>3.5</v>
      </c>
      <c r="B11" s="128" t="str">
        <f t="shared" si="1"/>
        <v>-</v>
      </c>
      <c r="C11" s="129" t="str">
        <f t="shared" si="2"/>
        <v>-</v>
      </c>
      <c r="D11" s="130" t="str">
        <f t="shared" si="3"/>
        <v>B</v>
      </c>
      <c r="E11" s="131" t="str">
        <f t="shared" si="4"/>
        <v>A</v>
      </c>
      <c r="F11" s="133" t="str">
        <f t="shared" si="5"/>
        <v>R</v>
      </c>
      <c r="G11" s="128" t="str">
        <f t="shared" si="6"/>
        <v>-</v>
      </c>
      <c r="H11" s="129" t="str">
        <f t="shared" si="7"/>
        <v>O</v>
      </c>
      <c r="I11" s="130" t="str">
        <f t="shared" si="8"/>
        <v>N</v>
      </c>
      <c r="J11" s="131" t="str">
        <f t="shared" si="9"/>
        <v>L</v>
      </c>
      <c r="K11" s="133" t="str">
        <f t="shared" si="10"/>
        <v>Y</v>
      </c>
      <c r="L11" s="132" t="str">
        <f t="shared" si="11"/>
        <v>-</v>
      </c>
      <c r="M11" s="244" t="str">
        <f t="shared" si="12"/>
        <v>-</v>
      </c>
      <c r="N11" s="233"/>
      <c r="O11" s="235">
        <v>-6.6</v>
      </c>
      <c r="P11" s="245">
        <f t="shared" si="13"/>
        <v>-16.5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>
      <c r="A12" s="239">
        <v>4.0</v>
      </c>
      <c r="B12" s="128" t="str">
        <f t="shared" si="1"/>
        <v>-</v>
      </c>
      <c r="C12" s="129" t="str">
        <f t="shared" si="2"/>
        <v>-</v>
      </c>
      <c r="D12" s="130" t="str">
        <f t="shared" si="3"/>
        <v>B</v>
      </c>
      <c r="E12" s="131" t="str">
        <f t="shared" si="4"/>
        <v>A</v>
      </c>
      <c r="F12" s="133" t="str">
        <f t="shared" si="5"/>
        <v>R</v>
      </c>
      <c r="G12" s="128" t="str">
        <f t="shared" si="6"/>
        <v>-</v>
      </c>
      <c r="H12" s="129" t="str">
        <f t="shared" si="7"/>
        <v>O</v>
      </c>
      <c r="I12" s="130" t="str">
        <f t="shared" si="8"/>
        <v>N</v>
      </c>
      <c r="J12" s="131" t="str">
        <f t="shared" si="9"/>
        <v>L</v>
      </c>
      <c r="K12" s="133" t="str">
        <f t="shared" si="10"/>
        <v>Y</v>
      </c>
      <c r="L12" s="132" t="str">
        <f t="shared" si="11"/>
        <v>-</v>
      </c>
      <c r="M12" s="244" t="str">
        <f t="shared" si="12"/>
        <v>-</v>
      </c>
      <c r="N12" s="233"/>
      <c r="O12" s="235">
        <v>-6.4</v>
      </c>
      <c r="P12" s="245">
        <f t="shared" si="13"/>
        <v>-16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>
      <c r="A13" s="239">
        <v>4.5</v>
      </c>
      <c r="B13" s="128" t="str">
        <f t="shared" si="1"/>
        <v>-</v>
      </c>
      <c r="C13" s="129" t="str">
        <f t="shared" si="2"/>
        <v>-</v>
      </c>
      <c r="D13" s="130" t="str">
        <f t="shared" si="3"/>
        <v>B</v>
      </c>
      <c r="E13" s="131" t="str">
        <f t="shared" si="4"/>
        <v>A</v>
      </c>
      <c r="F13" s="133" t="str">
        <f t="shared" si="5"/>
        <v>R</v>
      </c>
      <c r="G13" s="128" t="str">
        <f t="shared" si="6"/>
        <v>-</v>
      </c>
      <c r="H13" s="129" t="str">
        <f t="shared" si="7"/>
        <v>O</v>
      </c>
      <c r="I13" s="130" t="str">
        <f t="shared" si="8"/>
        <v>N</v>
      </c>
      <c r="J13" s="131" t="str">
        <f t="shared" si="9"/>
        <v>L</v>
      </c>
      <c r="K13" s="133" t="str">
        <f t="shared" si="10"/>
        <v>Y</v>
      </c>
      <c r="L13" s="132" t="str">
        <f t="shared" si="11"/>
        <v>-</v>
      </c>
      <c r="M13" s="244" t="str">
        <f t="shared" si="12"/>
        <v>-</v>
      </c>
      <c r="N13" s="233"/>
      <c r="O13" s="235">
        <v>-6.2</v>
      </c>
      <c r="P13" s="245">
        <f t="shared" si="13"/>
        <v>-15.5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>
      <c r="A14" s="239">
        <v>5.0</v>
      </c>
      <c r="B14" s="128" t="str">
        <f t="shared" si="1"/>
        <v>-</v>
      </c>
      <c r="C14" s="129" t="str">
        <f t="shared" si="2"/>
        <v>-</v>
      </c>
      <c r="D14" s="130" t="str">
        <f t="shared" si="3"/>
        <v>B</v>
      </c>
      <c r="E14" s="131" t="str">
        <f t="shared" si="4"/>
        <v>A</v>
      </c>
      <c r="F14" s="133" t="str">
        <f t="shared" si="5"/>
        <v>R</v>
      </c>
      <c r="G14" s="128" t="str">
        <f t="shared" si="6"/>
        <v>-</v>
      </c>
      <c r="H14" s="129" t="str">
        <f t="shared" si="7"/>
        <v>O</v>
      </c>
      <c r="I14" s="130" t="str">
        <f t="shared" si="8"/>
        <v>N</v>
      </c>
      <c r="J14" s="131" t="str">
        <f t="shared" si="9"/>
        <v>L</v>
      </c>
      <c r="K14" s="133" t="str">
        <f t="shared" si="10"/>
        <v>Y</v>
      </c>
      <c r="L14" s="132" t="str">
        <f t="shared" si="11"/>
        <v>-</v>
      </c>
      <c r="M14" s="244" t="str">
        <f t="shared" si="12"/>
        <v>-</v>
      </c>
      <c r="N14" s="233"/>
      <c r="O14" s="235">
        <v>-6.0</v>
      </c>
      <c r="P14" s="245">
        <f t="shared" si="13"/>
        <v>-15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>
      <c r="A15" s="239">
        <v>5.5</v>
      </c>
      <c r="B15" s="128" t="str">
        <f t="shared" si="1"/>
        <v>-</v>
      </c>
      <c r="C15" s="129" t="str">
        <f t="shared" si="2"/>
        <v>-</v>
      </c>
      <c r="D15" s="130" t="str">
        <f t="shared" si="3"/>
        <v>B</v>
      </c>
      <c r="E15" s="131" t="str">
        <f t="shared" si="4"/>
        <v>A</v>
      </c>
      <c r="F15" s="133" t="str">
        <f t="shared" si="5"/>
        <v>R</v>
      </c>
      <c r="G15" s="128" t="str">
        <f t="shared" si="6"/>
        <v>-</v>
      </c>
      <c r="H15" s="129" t="str">
        <f t="shared" si="7"/>
        <v>O</v>
      </c>
      <c r="I15" s="130" t="str">
        <f t="shared" si="8"/>
        <v>N</v>
      </c>
      <c r="J15" s="131" t="str">
        <f t="shared" si="9"/>
        <v>L</v>
      </c>
      <c r="K15" s="133" t="str">
        <f t="shared" si="10"/>
        <v>Y</v>
      </c>
      <c r="L15" s="132" t="str">
        <f t="shared" si="11"/>
        <v>-</v>
      </c>
      <c r="M15" s="244" t="str">
        <f t="shared" si="12"/>
        <v>-</v>
      </c>
      <c r="N15" s="233"/>
      <c r="O15" s="235">
        <v>-5.8</v>
      </c>
      <c r="P15" s="245">
        <f t="shared" si="13"/>
        <v>-14.5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>
      <c r="A16" s="239">
        <v>6.0</v>
      </c>
      <c r="B16" s="128" t="str">
        <f t="shared" si="1"/>
        <v>-</v>
      </c>
      <c r="C16" s="129" t="str">
        <f t="shared" si="2"/>
        <v>-</v>
      </c>
      <c r="D16" s="130" t="str">
        <f t="shared" si="3"/>
        <v>B</v>
      </c>
      <c r="E16" s="131" t="str">
        <f t="shared" si="4"/>
        <v>A</v>
      </c>
      <c r="F16" s="133" t="str">
        <f t="shared" si="5"/>
        <v>R</v>
      </c>
      <c r="G16" s="128" t="str">
        <f t="shared" si="6"/>
        <v>-</v>
      </c>
      <c r="H16" s="129" t="str">
        <f t="shared" si="7"/>
        <v>O</v>
      </c>
      <c r="I16" s="130" t="str">
        <f t="shared" si="8"/>
        <v>N</v>
      </c>
      <c r="J16" s="131" t="str">
        <f t="shared" si="9"/>
        <v>L</v>
      </c>
      <c r="K16" s="133" t="str">
        <f t="shared" si="10"/>
        <v>Y</v>
      </c>
      <c r="L16" s="132" t="str">
        <f t="shared" si="11"/>
        <v>-</v>
      </c>
      <c r="M16" s="244" t="str">
        <f t="shared" si="12"/>
        <v>-</v>
      </c>
      <c r="N16" s="233"/>
      <c r="O16" s="235">
        <v>-5.6</v>
      </c>
      <c r="P16" s="245">
        <f t="shared" si="13"/>
        <v>-14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>
      <c r="A17" s="239">
        <v>6.5</v>
      </c>
      <c r="B17" s="128" t="str">
        <f t="shared" si="1"/>
        <v>-</v>
      </c>
      <c r="C17" s="129" t="str">
        <f t="shared" si="2"/>
        <v>-</v>
      </c>
      <c r="D17" s="130" t="str">
        <f t="shared" si="3"/>
        <v>B</v>
      </c>
      <c r="E17" s="131" t="str">
        <f t="shared" si="4"/>
        <v>A</v>
      </c>
      <c r="F17" s="133" t="str">
        <f t="shared" si="5"/>
        <v>R</v>
      </c>
      <c r="G17" s="128" t="str">
        <f t="shared" si="6"/>
        <v>-</v>
      </c>
      <c r="H17" s="129" t="str">
        <f t="shared" si="7"/>
        <v>O</v>
      </c>
      <c r="I17" s="130" t="str">
        <f t="shared" si="8"/>
        <v>N</v>
      </c>
      <c r="J17" s="131" t="str">
        <f t="shared" si="9"/>
        <v>L</v>
      </c>
      <c r="K17" s="133" t="str">
        <f t="shared" si="10"/>
        <v>Y</v>
      </c>
      <c r="L17" s="132" t="str">
        <f t="shared" si="11"/>
        <v>-</v>
      </c>
      <c r="M17" s="244" t="str">
        <f t="shared" si="12"/>
        <v>-</v>
      </c>
      <c r="N17" s="233"/>
      <c r="O17" s="235">
        <v>-5.4</v>
      </c>
      <c r="P17" s="245">
        <f t="shared" si="13"/>
        <v>-13.5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>
      <c r="A18" s="239">
        <v>7.0</v>
      </c>
      <c r="B18" s="128" t="str">
        <f t="shared" si="1"/>
        <v>-</v>
      </c>
      <c r="C18" s="129" t="str">
        <f t="shared" si="2"/>
        <v>-</v>
      </c>
      <c r="D18" s="130" t="str">
        <f t="shared" si="3"/>
        <v>B</v>
      </c>
      <c r="E18" s="131" t="str">
        <f t="shared" si="4"/>
        <v>A</v>
      </c>
      <c r="F18" s="133" t="str">
        <f t="shared" si="5"/>
        <v>R</v>
      </c>
      <c r="G18" s="128" t="str">
        <f t="shared" si="6"/>
        <v>-</v>
      </c>
      <c r="H18" s="129" t="str">
        <f t="shared" si="7"/>
        <v>O</v>
      </c>
      <c r="I18" s="130" t="str">
        <f t="shared" si="8"/>
        <v>N</v>
      </c>
      <c r="J18" s="131" t="str">
        <f t="shared" si="9"/>
        <v>L</v>
      </c>
      <c r="K18" s="133" t="str">
        <f t="shared" si="10"/>
        <v>Y</v>
      </c>
      <c r="L18" s="132" t="str">
        <f t="shared" si="11"/>
        <v>-</v>
      </c>
      <c r="M18" s="244" t="str">
        <f t="shared" si="12"/>
        <v>-</v>
      </c>
      <c r="N18" s="233"/>
      <c r="O18" s="235">
        <v>-5.2</v>
      </c>
      <c r="P18" s="245">
        <f t="shared" si="13"/>
        <v>-13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>
      <c r="A19" s="239">
        <v>7.5</v>
      </c>
      <c r="B19" s="128" t="str">
        <f t="shared" si="1"/>
        <v>-</v>
      </c>
      <c r="C19" s="129" t="str">
        <f t="shared" si="2"/>
        <v>-</v>
      </c>
      <c r="D19" s="130" t="str">
        <f t="shared" si="3"/>
        <v>B</v>
      </c>
      <c r="E19" s="131" t="str">
        <f t="shared" si="4"/>
        <v>A</v>
      </c>
      <c r="F19" s="133" t="str">
        <f t="shared" si="5"/>
        <v>R</v>
      </c>
      <c r="G19" s="128" t="str">
        <f t="shared" si="6"/>
        <v>-</v>
      </c>
      <c r="H19" s="129" t="str">
        <f t="shared" si="7"/>
        <v>O</v>
      </c>
      <c r="I19" s="130" t="str">
        <f t="shared" si="8"/>
        <v>N</v>
      </c>
      <c r="J19" s="131" t="str">
        <f t="shared" si="9"/>
        <v>L</v>
      </c>
      <c r="K19" s="133" t="str">
        <f t="shared" si="10"/>
        <v>Y</v>
      </c>
      <c r="L19" s="132" t="str">
        <f t="shared" si="11"/>
        <v>-</v>
      </c>
      <c r="M19" s="244" t="str">
        <f t="shared" si="12"/>
        <v>-</v>
      </c>
      <c r="N19" s="233"/>
      <c r="O19" s="235">
        <v>-5.0</v>
      </c>
      <c r="P19" s="245">
        <f t="shared" si="13"/>
        <v>-12.5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>
      <c r="A20" s="239">
        <v>8.0</v>
      </c>
      <c r="B20" s="128" t="str">
        <f t="shared" si="1"/>
        <v>-</v>
      </c>
      <c r="C20" s="129" t="str">
        <f t="shared" si="2"/>
        <v>-</v>
      </c>
      <c r="D20" s="130" t="str">
        <f t="shared" si="3"/>
        <v>B</v>
      </c>
      <c r="E20" s="131" t="str">
        <f t="shared" si="4"/>
        <v>A</v>
      </c>
      <c r="F20" s="133" t="str">
        <f t="shared" si="5"/>
        <v>R</v>
      </c>
      <c r="G20" s="128" t="str">
        <f t="shared" si="6"/>
        <v>-</v>
      </c>
      <c r="H20" s="129" t="str">
        <f t="shared" si="7"/>
        <v>O</v>
      </c>
      <c r="I20" s="130" t="str">
        <f t="shared" si="8"/>
        <v>N</v>
      </c>
      <c r="J20" s="131" t="str">
        <f t="shared" si="9"/>
        <v>L</v>
      </c>
      <c r="K20" s="133" t="str">
        <f t="shared" si="10"/>
        <v>Y</v>
      </c>
      <c r="L20" s="132" t="str">
        <f t="shared" si="11"/>
        <v>-</v>
      </c>
      <c r="M20" s="244" t="str">
        <f t="shared" si="12"/>
        <v>-</v>
      </c>
      <c r="N20" s="233"/>
      <c r="O20" s="235">
        <v>-4.8</v>
      </c>
      <c r="P20" s="245">
        <f t="shared" si="13"/>
        <v>-12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ht="15.75" customHeight="1">
      <c r="A21" s="239">
        <v>8.5</v>
      </c>
      <c r="B21" s="128" t="str">
        <f t="shared" si="1"/>
        <v>-</v>
      </c>
      <c r="C21" s="129" t="str">
        <f t="shared" si="2"/>
        <v>-</v>
      </c>
      <c r="D21" s="130" t="str">
        <f t="shared" si="3"/>
        <v>B</v>
      </c>
      <c r="E21" s="131" t="str">
        <f t="shared" si="4"/>
        <v>A</v>
      </c>
      <c r="F21" s="133" t="str">
        <f t="shared" si="5"/>
        <v>R</v>
      </c>
      <c r="G21" s="128" t="str">
        <f t="shared" si="6"/>
        <v>-</v>
      </c>
      <c r="H21" s="129" t="str">
        <f t="shared" si="7"/>
        <v>O</v>
      </c>
      <c r="I21" s="130" t="str">
        <f t="shared" si="8"/>
        <v>N</v>
      </c>
      <c r="J21" s="131" t="str">
        <f t="shared" si="9"/>
        <v>L</v>
      </c>
      <c r="K21" s="133" t="str">
        <f t="shared" si="10"/>
        <v>Y</v>
      </c>
      <c r="L21" s="132" t="str">
        <f t="shared" si="11"/>
        <v>-</v>
      </c>
      <c r="M21" s="244" t="str">
        <f t="shared" si="12"/>
        <v>-</v>
      </c>
      <c r="N21" s="233"/>
      <c r="O21" s="235">
        <v>-4.6</v>
      </c>
      <c r="P21" s="245">
        <f t="shared" si="13"/>
        <v>-11.5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ht="15.75" customHeight="1">
      <c r="A22" s="239">
        <v>9.0</v>
      </c>
      <c r="B22" s="128" t="str">
        <f t="shared" si="1"/>
        <v>-</v>
      </c>
      <c r="C22" s="129" t="str">
        <f t="shared" si="2"/>
        <v>-</v>
      </c>
      <c r="D22" s="130" t="str">
        <f t="shared" si="3"/>
        <v>B</v>
      </c>
      <c r="E22" s="131" t="str">
        <f t="shared" si="4"/>
        <v>A</v>
      </c>
      <c r="F22" s="133" t="str">
        <f t="shared" si="5"/>
        <v>R</v>
      </c>
      <c r="G22" s="128" t="str">
        <f t="shared" si="6"/>
        <v>-</v>
      </c>
      <c r="H22" s="129" t="str">
        <f t="shared" si="7"/>
        <v>O</v>
      </c>
      <c r="I22" s="130" t="str">
        <f t="shared" si="8"/>
        <v>N</v>
      </c>
      <c r="J22" s="131" t="str">
        <f t="shared" si="9"/>
        <v>L</v>
      </c>
      <c r="K22" s="133" t="str">
        <f t="shared" si="10"/>
        <v>Y</v>
      </c>
      <c r="L22" s="132" t="str">
        <f t="shared" si="11"/>
        <v>-</v>
      </c>
      <c r="M22" s="244" t="str">
        <f t="shared" si="12"/>
        <v>-</v>
      </c>
      <c r="N22" s="233"/>
      <c r="O22" s="235">
        <v>-4.4</v>
      </c>
      <c r="P22" s="245">
        <f t="shared" si="13"/>
        <v>-11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ht="15.75" customHeight="1">
      <c r="A23" s="239">
        <v>9.5</v>
      </c>
      <c r="B23" s="128" t="str">
        <f t="shared" si="1"/>
        <v>-</v>
      </c>
      <c r="C23" s="129" t="str">
        <f t="shared" si="2"/>
        <v>-</v>
      </c>
      <c r="D23" s="130" t="str">
        <f t="shared" si="3"/>
        <v>B</v>
      </c>
      <c r="E23" s="131" t="str">
        <f t="shared" si="4"/>
        <v>A</v>
      </c>
      <c r="F23" s="133" t="str">
        <f t="shared" si="5"/>
        <v>R</v>
      </c>
      <c r="G23" s="128" t="str">
        <f t="shared" si="6"/>
        <v>-</v>
      </c>
      <c r="H23" s="129" t="str">
        <f t="shared" si="7"/>
        <v>O</v>
      </c>
      <c r="I23" s="130" t="str">
        <f t="shared" si="8"/>
        <v>N</v>
      </c>
      <c r="J23" s="131" t="str">
        <f t="shared" si="9"/>
        <v>L</v>
      </c>
      <c r="K23" s="133" t="str">
        <f t="shared" si="10"/>
        <v>Y</v>
      </c>
      <c r="L23" s="132" t="str">
        <f t="shared" si="11"/>
        <v>-</v>
      </c>
      <c r="M23" s="244" t="str">
        <f t="shared" si="12"/>
        <v>-</v>
      </c>
      <c r="N23" s="233"/>
      <c r="O23" s="235">
        <v>-4.2</v>
      </c>
      <c r="P23" s="245">
        <f t="shared" si="13"/>
        <v>-10.5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ht="15.75" customHeight="1">
      <c r="A24" s="239">
        <v>10.0</v>
      </c>
      <c r="B24" s="128" t="str">
        <f t="shared" si="1"/>
        <v>-</v>
      </c>
      <c r="C24" s="129" t="str">
        <f t="shared" si="2"/>
        <v>-</v>
      </c>
      <c r="D24" s="130" t="str">
        <f t="shared" si="3"/>
        <v>B</v>
      </c>
      <c r="E24" s="131" t="str">
        <f t="shared" si="4"/>
        <v>A</v>
      </c>
      <c r="F24" s="133" t="str">
        <f t="shared" si="5"/>
        <v>R</v>
      </c>
      <c r="G24" s="128" t="str">
        <f t="shared" si="6"/>
        <v>-</v>
      </c>
      <c r="H24" s="129" t="str">
        <f t="shared" si="7"/>
        <v>O</v>
      </c>
      <c r="I24" s="130" t="str">
        <f t="shared" si="8"/>
        <v>N</v>
      </c>
      <c r="J24" s="131" t="str">
        <f t="shared" si="9"/>
        <v>L</v>
      </c>
      <c r="K24" s="133" t="str">
        <f t="shared" si="10"/>
        <v>Y</v>
      </c>
      <c r="L24" s="132" t="str">
        <f t="shared" si="11"/>
        <v>-</v>
      </c>
      <c r="M24" s="244" t="str">
        <f t="shared" si="12"/>
        <v>-</v>
      </c>
      <c r="N24" s="233"/>
      <c r="O24" s="235">
        <v>-4.0</v>
      </c>
      <c r="P24" s="245">
        <f t="shared" si="13"/>
        <v>-10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ht="15.75" customHeight="1">
      <c r="A25" s="239">
        <v>10.5</v>
      </c>
      <c r="B25" s="128" t="str">
        <f t="shared" si="1"/>
        <v>-</v>
      </c>
      <c r="C25" s="129" t="str">
        <f t="shared" si="2"/>
        <v>-</v>
      </c>
      <c r="D25" s="130" t="str">
        <f t="shared" si="3"/>
        <v>B</v>
      </c>
      <c r="E25" s="131" t="str">
        <f t="shared" si="4"/>
        <v>A</v>
      </c>
      <c r="F25" s="133" t="str">
        <f t="shared" si="5"/>
        <v>R</v>
      </c>
      <c r="G25" s="128" t="str">
        <f t="shared" si="6"/>
        <v>-</v>
      </c>
      <c r="H25" s="129" t="str">
        <f t="shared" si="7"/>
        <v>O</v>
      </c>
      <c r="I25" s="130" t="str">
        <f t="shared" si="8"/>
        <v>N</v>
      </c>
      <c r="J25" s="131" t="str">
        <f t="shared" si="9"/>
        <v>L</v>
      </c>
      <c r="K25" s="133" t="str">
        <f t="shared" si="10"/>
        <v>Y</v>
      </c>
      <c r="L25" s="132" t="str">
        <f t="shared" si="11"/>
        <v>-</v>
      </c>
      <c r="M25" s="244" t="str">
        <f t="shared" si="12"/>
        <v>-</v>
      </c>
      <c r="N25" s="233"/>
      <c r="O25" s="235">
        <v>-3.8</v>
      </c>
      <c r="P25" s="245">
        <f t="shared" si="13"/>
        <v>-9.5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ht="15.75" customHeight="1">
      <c r="A26" s="239">
        <v>11.0</v>
      </c>
      <c r="B26" s="128" t="str">
        <f t="shared" si="1"/>
        <v>-</v>
      </c>
      <c r="C26" s="129" t="str">
        <f t="shared" si="2"/>
        <v>-</v>
      </c>
      <c r="D26" s="130" t="str">
        <f t="shared" si="3"/>
        <v>B</v>
      </c>
      <c r="E26" s="131" t="str">
        <f t="shared" si="4"/>
        <v>A</v>
      </c>
      <c r="F26" s="133" t="str">
        <f t="shared" si="5"/>
        <v>R</v>
      </c>
      <c r="G26" s="128" t="str">
        <f t="shared" si="6"/>
        <v>-</v>
      </c>
      <c r="H26" s="129" t="str">
        <f t="shared" si="7"/>
        <v>O</v>
      </c>
      <c r="I26" s="130" t="str">
        <f t="shared" si="8"/>
        <v>N</v>
      </c>
      <c r="J26" s="131" t="str">
        <f t="shared" si="9"/>
        <v>L</v>
      </c>
      <c r="K26" s="133" t="str">
        <f t="shared" si="10"/>
        <v>Y</v>
      </c>
      <c r="L26" s="132" t="str">
        <f t="shared" si="11"/>
        <v>-</v>
      </c>
      <c r="M26" s="244" t="str">
        <f t="shared" si="12"/>
        <v>-</v>
      </c>
      <c r="N26" s="233"/>
      <c r="O26" s="235">
        <v>-3.6</v>
      </c>
      <c r="P26" s="245">
        <f t="shared" si="13"/>
        <v>-9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ht="15.75" customHeight="1">
      <c r="A27" s="239">
        <v>11.5</v>
      </c>
      <c r="B27" s="128" t="str">
        <f t="shared" si="1"/>
        <v>-</v>
      </c>
      <c r="C27" s="129" t="str">
        <f t="shared" si="2"/>
        <v>-</v>
      </c>
      <c r="D27" s="130" t="str">
        <f t="shared" si="3"/>
        <v>B</v>
      </c>
      <c r="E27" s="131" t="str">
        <f t="shared" si="4"/>
        <v>A</v>
      </c>
      <c r="F27" s="133" t="str">
        <f t="shared" si="5"/>
        <v>R</v>
      </c>
      <c r="G27" s="128" t="str">
        <f t="shared" si="6"/>
        <v>-</v>
      </c>
      <c r="H27" s="129" t="str">
        <f t="shared" si="7"/>
        <v>O</v>
      </c>
      <c r="I27" s="130" t="str">
        <f t="shared" si="8"/>
        <v>N</v>
      </c>
      <c r="J27" s="131" t="str">
        <f t="shared" si="9"/>
        <v>L</v>
      </c>
      <c r="K27" s="133" t="str">
        <f t="shared" si="10"/>
        <v>Y</v>
      </c>
      <c r="L27" s="132" t="str">
        <f t="shared" si="11"/>
        <v>-</v>
      </c>
      <c r="M27" s="244" t="str">
        <f t="shared" si="12"/>
        <v>-</v>
      </c>
      <c r="N27" s="233"/>
      <c r="O27" s="235">
        <v>-3.4</v>
      </c>
      <c r="P27" s="245">
        <f t="shared" si="13"/>
        <v>-8.5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ht="15.75" customHeight="1">
      <c r="A28" s="239">
        <v>12.0</v>
      </c>
      <c r="B28" s="128" t="str">
        <f t="shared" si="1"/>
        <v>-</v>
      </c>
      <c r="C28" s="129" t="str">
        <f t="shared" si="2"/>
        <v>-</v>
      </c>
      <c r="D28" s="130" t="str">
        <f t="shared" si="3"/>
        <v>B</v>
      </c>
      <c r="E28" s="131" t="str">
        <f t="shared" si="4"/>
        <v>A</v>
      </c>
      <c r="F28" s="133" t="str">
        <f t="shared" si="5"/>
        <v>R</v>
      </c>
      <c r="G28" s="128" t="str">
        <f t="shared" si="6"/>
        <v>-</v>
      </c>
      <c r="H28" s="129" t="str">
        <f t="shared" si="7"/>
        <v>O</v>
      </c>
      <c r="I28" s="130" t="str">
        <f t="shared" si="8"/>
        <v>N</v>
      </c>
      <c r="J28" s="131" t="str">
        <f t="shared" si="9"/>
        <v>L</v>
      </c>
      <c r="K28" s="133" t="str">
        <f t="shared" si="10"/>
        <v>Y</v>
      </c>
      <c r="L28" s="132" t="str">
        <f t="shared" si="11"/>
        <v>-</v>
      </c>
      <c r="M28" s="244" t="str">
        <f t="shared" si="12"/>
        <v>-</v>
      </c>
      <c r="N28" s="233"/>
      <c r="O28" s="235">
        <v>-3.2</v>
      </c>
      <c r="P28" s="245">
        <f t="shared" si="13"/>
        <v>-8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ht="15.75" customHeight="1">
      <c r="A29" s="239">
        <v>12.5</v>
      </c>
      <c r="B29" s="128" t="str">
        <f t="shared" si="1"/>
        <v>-</v>
      </c>
      <c r="C29" s="129" t="str">
        <f t="shared" si="2"/>
        <v>-</v>
      </c>
      <c r="D29" s="130" t="str">
        <f t="shared" si="3"/>
        <v>B</v>
      </c>
      <c r="E29" s="131" t="str">
        <f t="shared" si="4"/>
        <v>A</v>
      </c>
      <c r="F29" s="133" t="str">
        <f t="shared" si="5"/>
        <v>R</v>
      </c>
      <c r="G29" s="128" t="str">
        <f t="shared" si="6"/>
        <v>-</v>
      </c>
      <c r="H29" s="129" t="str">
        <f t="shared" si="7"/>
        <v>O</v>
      </c>
      <c r="I29" s="130" t="str">
        <f t="shared" si="8"/>
        <v>N</v>
      </c>
      <c r="J29" s="131" t="str">
        <f t="shared" si="9"/>
        <v>L</v>
      </c>
      <c r="K29" s="133" t="str">
        <f t="shared" si="10"/>
        <v>Y</v>
      </c>
      <c r="L29" s="132" t="str">
        <f t="shared" si="11"/>
        <v>-</v>
      </c>
      <c r="M29" s="244" t="str">
        <f t="shared" si="12"/>
        <v>-</v>
      </c>
      <c r="N29" s="233"/>
      <c r="O29" s="235">
        <v>-3.0</v>
      </c>
      <c r="P29" s="245">
        <f t="shared" si="13"/>
        <v>-7.5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ht="15.75" customHeight="1">
      <c r="A30" s="239">
        <v>13.0</v>
      </c>
      <c r="B30" s="128" t="str">
        <f t="shared" si="1"/>
        <v>-</v>
      </c>
      <c r="C30" s="129" t="str">
        <f t="shared" si="2"/>
        <v>-</v>
      </c>
      <c r="D30" s="130" t="str">
        <f t="shared" si="3"/>
        <v>B</v>
      </c>
      <c r="E30" s="131" t="str">
        <f t="shared" si="4"/>
        <v>A</v>
      </c>
      <c r="F30" s="133" t="str">
        <f t="shared" si="5"/>
        <v>R</v>
      </c>
      <c r="G30" s="128" t="str">
        <f t="shared" si="6"/>
        <v>-</v>
      </c>
      <c r="H30" s="129" t="str">
        <f t="shared" si="7"/>
        <v>O</v>
      </c>
      <c r="I30" s="130" t="str">
        <f t="shared" si="8"/>
        <v>N</v>
      </c>
      <c r="J30" s="131" t="str">
        <f t="shared" si="9"/>
        <v>L</v>
      </c>
      <c r="K30" s="133" t="str">
        <f t="shared" si="10"/>
        <v>Y</v>
      </c>
      <c r="L30" s="132" t="str">
        <f t="shared" si="11"/>
        <v>-</v>
      </c>
      <c r="M30" s="244" t="str">
        <f t="shared" si="12"/>
        <v>-</v>
      </c>
      <c r="N30" s="233"/>
      <c r="O30" s="235">
        <v>-2.8</v>
      </c>
      <c r="P30" s="245">
        <f t="shared" si="13"/>
        <v>-7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ht="15.75" customHeight="1">
      <c r="A31" s="239">
        <v>13.5</v>
      </c>
      <c r="B31" s="128" t="str">
        <f t="shared" si="1"/>
        <v>-</v>
      </c>
      <c r="C31" s="129" t="str">
        <f t="shared" si="2"/>
        <v>-</v>
      </c>
      <c r="D31" s="130" t="str">
        <f t="shared" si="3"/>
        <v>B</v>
      </c>
      <c r="E31" s="131" t="str">
        <f t="shared" si="4"/>
        <v>A</v>
      </c>
      <c r="F31" s="133" t="str">
        <f t="shared" si="5"/>
        <v>R</v>
      </c>
      <c r="G31" s="128" t="str">
        <f t="shared" si="6"/>
        <v>-</v>
      </c>
      <c r="H31" s="129" t="str">
        <f t="shared" si="7"/>
        <v>O</v>
      </c>
      <c r="I31" s="130" t="str">
        <f t="shared" si="8"/>
        <v>N</v>
      </c>
      <c r="J31" s="131" t="str">
        <f t="shared" si="9"/>
        <v>L</v>
      </c>
      <c r="K31" s="133" t="str">
        <f t="shared" si="10"/>
        <v>Y</v>
      </c>
      <c r="L31" s="132" t="str">
        <f t="shared" si="11"/>
        <v>-</v>
      </c>
      <c r="M31" s="244" t="str">
        <f t="shared" si="12"/>
        <v>-</v>
      </c>
      <c r="N31" s="233"/>
      <c r="O31" s="235">
        <v>-2.6</v>
      </c>
      <c r="P31" s="245">
        <f t="shared" si="13"/>
        <v>-6.5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ht="15.75" customHeight="1">
      <c r="A32" s="239">
        <v>14.0</v>
      </c>
      <c r="B32" s="128" t="str">
        <f t="shared" si="1"/>
        <v>-</v>
      </c>
      <c r="C32" s="129" t="str">
        <f t="shared" si="2"/>
        <v>-</v>
      </c>
      <c r="D32" s="130" t="str">
        <f t="shared" si="3"/>
        <v>B</v>
      </c>
      <c r="E32" s="131" t="str">
        <f t="shared" si="4"/>
        <v>A</v>
      </c>
      <c r="F32" s="133" t="str">
        <f t="shared" si="5"/>
        <v>R</v>
      </c>
      <c r="G32" s="128" t="str">
        <f t="shared" si="6"/>
        <v>-</v>
      </c>
      <c r="H32" s="129" t="str">
        <f t="shared" si="7"/>
        <v>O</v>
      </c>
      <c r="I32" s="130" t="str">
        <f t="shared" si="8"/>
        <v>N</v>
      </c>
      <c r="J32" s="131" t="str">
        <f t="shared" si="9"/>
        <v>L</v>
      </c>
      <c r="K32" s="133" t="str">
        <f t="shared" si="10"/>
        <v>Y</v>
      </c>
      <c r="L32" s="132" t="str">
        <f t="shared" si="11"/>
        <v>-</v>
      </c>
      <c r="M32" s="244" t="str">
        <f t="shared" si="12"/>
        <v>-</v>
      </c>
      <c r="N32" s="233"/>
      <c r="O32" s="235">
        <v>-2.4</v>
      </c>
      <c r="P32" s="245">
        <f t="shared" si="13"/>
        <v>-6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ht="15.75" customHeight="1">
      <c r="A33" s="239">
        <v>14.5</v>
      </c>
      <c r="B33" s="128" t="str">
        <f t="shared" si="1"/>
        <v>-</v>
      </c>
      <c r="C33" s="129" t="str">
        <f t="shared" si="2"/>
        <v>-</v>
      </c>
      <c r="D33" s="130" t="str">
        <f t="shared" si="3"/>
        <v>B</v>
      </c>
      <c r="E33" s="131" t="str">
        <f t="shared" si="4"/>
        <v>A</v>
      </c>
      <c r="F33" s="133" t="str">
        <f t="shared" si="5"/>
        <v>R</v>
      </c>
      <c r="G33" s="128" t="str">
        <f t="shared" si="6"/>
        <v>-</v>
      </c>
      <c r="H33" s="129" t="str">
        <f t="shared" si="7"/>
        <v>O</v>
      </c>
      <c r="I33" s="130" t="str">
        <f t="shared" si="8"/>
        <v>N</v>
      </c>
      <c r="J33" s="131" t="str">
        <f t="shared" si="9"/>
        <v>L</v>
      </c>
      <c r="K33" s="133" t="str">
        <f t="shared" si="10"/>
        <v>Y</v>
      </c>
      <c r="L33" s="132" t="str">
        <f t="shared" si="11"/>
        <v>-</v>
      </c>
      <c r="M33" s="244" t="str">
        <f t="shared" si="12"/>
        <v>-</v>
      </c>
      <c r="N33" s="233"/>
      <c r="O33" s="235">
        <v>-2.2</v>
      </c>
      <c r="P33" s="245">
        <f t="shared" si="13"/>
        <v>-5.5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ht="15.75" customHeight="1">
      <c r="A34" s="239">
        <v>15.0</v>
      </c>
      <c r="B34" s="128" t="str">
        <f t="shared" si="1"/>
        <v>-</v>
      </c>
      <c r="C34" s="129" t="str">
        <f t="shared" si="2"/>
        <v>-</v>
      </c>
      <c r="D34" s="130" t="str">
        <f t="shared" si="3"/>
        <v>B</v>
      </c>
      <c r="E34" s="131" t="str">
        <f t="shared" si="4"/>
        <v>A</v>
      </c>
      <c r="F34" s="133" t="str">
        <f t="shared" si="5"/>
        <v>R</v>
      </c>
      <c r="G34" s="128" t="str">
        <f t="shared" si="6"/>
        <v>-</v>
      </c>
      <c r="H34" s="129" t="str">
        <f t="shared" si="7"/>
        <v>O</v>
      </c>
      <c r="I34" s="130" t="str">
        <f t="shared" si="8"/>
        <v>N</v>
      </c>
      <c r="J34" s="131" t="str">
        <f t="shared" si="9"/>
        <v>L</v>
      </c>
      <c r="K34" s="133" t="str">
        <f t="shared" si="10"/>
        <v>Y</v>
      </c>
      <c r="L34" s="132" t="str">
        <f t="shared" si="11"/>
        <v>-</v>
      </c>
      <c r="M34" s="244" t="str">
        <f t="shared" si="12"/>
        <v>-</v>
      </c>
      <c r="N34" s="233"/>
      <c r="O34" s="235">
        <v>-2.0</v>
      </c>
      <c r="P34" s="245">
        <f t="shared" si="13"/>
        <v>-5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ht="15.75" customHeight="1">
      <c r="A35" s="239">
        <v>15.5</v>
      </c>
      <c r="B35" s="128" t="str">
        <f t="shared" si="1"/>
        <v>-</v>
      </c>
      <c r="C35" s="129" t="str">
        <f t="shared" si="2"/>
        <v>-</v>
      </c>
      <c r="D35" s="130" t="str">
        <f t="shared" si="3"/>
        <v>B</v>
      </c>
      <c r="E35" s="131" t="str">
        <f t="shared" si="4"/>
        <v>A</v>
      </c>
      <c r="F35" s="133" t="str">
        <f t="shared" si="5"/>
        <v>R</v>
      </c>
      <c r="G35" s="128" t="str">
        <f t="shared" si="6"/>
        <v>-</v>
      </c>
      <c r="H35" s="129" t="str">
        <f t="shared" si="7"/>
        <v>O</v>
      </c>
      <c r="I35" s="130" t="str">
        <f t="shared" si="8"/>
        <v>N</v>
      </c>
      <c r="J35" s="131" t="str">
        <f t="shared" si="9"/>
        <v>L</v>
      </c>
      <c r="K35" s="133" t="str">
        <f t="shared" si="10"/>
        <v>Y</v>
      </c>
      <c r="L35" s="132" t="str">
        <f t="shared" si="11"/>
        <v>-</v>
      </c>
      <c r="M35" s="244" t="str">
        <f t="shared" si="12"/>
        <v>-</v>
      </c>
      <c r="N35" s="233"/>
      <c r="O35" s="235">
        <v>-1.8</v>
      </c>
      <c r="P35" s="245">
        <f t="shared" si="13"/>
        <v>-4.5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ht="15.75" customHeight="1">
      <c r="A36" s="239">
        <v>16.0</v>
      </c>
      <c r="B36" s="128" t="str">
        <f t="shared" si="1"/>
        <v>-</v>
      </c>
      <c r="C36" s="129" t="str">
        <f t="shared" si="2"/>
        <v>-</v>
      </c>
      <c r="D36" s="130" t="str">
        <f t="shared" si="3"/>
        <v>B</v>
      </c>
      <c r="E36" s="131" t="str">
        <f t="shared" si="4"/>
        <v>A</v>
      </c>
      <c r="F36" s="133" t="str">
        <f t="shared" si="5"/>
        <v>R</v>
      </c>
      <c r="G36" s="128" t="str">
        <f t="shared" si="6"/>
        <v>-</v>
      </c>
      <c r="H36" s="129" t="str">
        <f t="shared" si="7"/>
        <v>O</v>
      </c>
      <c r="I36" s="130" t="str">
        <f t="shared" si="8"/>
        <v>N</v>
      </c>
      <c r="J36" s="131" t="str">
        <f t="shared" si="9"/>
        <v>L</v>
      </c>
      <c r="K36" s="133" t="str">
        <f t="shared" si="10"/>
        <v>Y</v>
      </c>
      <c r="L36" s="132" t="str">
        <f t="shared" si="11"/>
        <v>-</v>
      </c>
      <c r="M36" s="244" t="str">
        <f t="shared" si="12"/>
        <v>-</v>
      </c>
      <c r="N36" s="233"/>
      <c r="O36" s="235">
        <v>-1.6</v>
      </c>
      <c r="P36" s="245">
        <f t="shared" si="13"/>
        <v>-4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ht="15.75" customHeight="1">
      <c r="A37" s="239">
        <v>16.5</v>
      </c>
      <c r="B37" s="128" t="str">
        <f t="shared" si="1"/>
        <v>-</v>
      </c>
      <c r="C37" s="129" t="str">
        <f t="shared" si="2"/>
        <v>-</v>
      </c>
      <c r="D37" s="130" t="str">
        <f t="shared" si="3"/>
        <v>B</v>
      </c>
      <c r="E37" s="131" t="str">
        <f t="shared" si="4"/>
        <v>A</v>
      </c>
      <c r="F37" s="133" t="str">
        <f t="shared" si="5"/>
        <v>R</v>
      </c>
      <c r="G37" s="128" t="str">
        <f t="shared" si="6"/>
        <v>-</v>
      </c>
      <c r="H37" s="129" t="str">
        <f t="shared" si="7"/>
        <v>O</v>
      </c>
      <c r="I37" s="130" t="str">
        <f t="shared" si="8"/>
        <v>N</v>
      </c>
      <c r="J37" s="131" t="str">
        <f t="shared" si="9"/>
        <v>L</v>
      </c>
      <c r="K37" s="133" t="str">
        <f t="shared" si="10"/>
        <v>Y</v>
      </c>
      <c r="L37" s="132" t="str">
        <f t="shared" si="11"/>
        <v>-</v>
      </c>
      <c r="M37" s="244" t="str">
        <f t="shared" si="12"/>
        <v>-</v>
      </c>
      <c r="N37" s="233"/>
      <c r="O37" s="235">
        <v>-1.4</v>
      </c>
      <c r="P37" s="245">
        <f t="shared" si="13"/>
        <v>-3.5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ht="15.75" customHeight="1">
      <c r="A38" s="239">
        <v>17.0</v>
      </c>
      <c r="B38" s="128" t="str">
        <f t="shared" si="1"/>
        <v>-</v>
      </c>
      <c r="C38" s="129" t="str">
        <f t="shared" si="2"/>
        <v>-</v>
      </c>
      <c r="D38" s="130" t="str">
        <f t="shared" si="3"/>
        <v>B</v>
      </c>
      <c r="E38" s="131" t="str">
        <f t="shared" si="4"/>
        <v>A</v>
      </c>
      <c r="F38" s="133" t="str">
        <f t="shared" si="5"/>
        <v>R</v>
      </c>
      <c r="G38" s="128" t="str">
        <f t="shared" si="6"/>
        <v>-</v>
      </c>
      <c r="H38" s="129" t="str">
        <f t="shared" si="7"/>
        <v>O</v>
      </c>
      <c r="I38" s="130" t="str">
        <f t="shared" si="8"/>
        <v>N</v>
      </c>
      <c r="J38" s="131" t="str">
        <f t="shared" si="9"/>
        <v>L</v>
      </c>
      <c r="K38" s="133" t="str">
        <f t="shared" si="10"/>
        <v>Y</v>
      </c>
      <c r="L38" s="132" t="str">
        <f t="shared" si="11"/>
        <v>-</v>
      </c>
      <c r="M38" s="244" t="str">
        <f t="shared" si="12"/>
        <v>-</v>
      </c>
      <c r="N38" s="233"/>
      <c r="O38" s="235">
        <v>-1.2</v>
      </c>
      <c r="P38" s="245">
        <f t="shared" si="13"/>
        <v>-3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ht="15.75" customHeight="1">
      <c r="A39" s="239">
        <v>17.5</v>
      </c>
      <c r="B39" s="128" t="str">
        <f t="shared" si="1"/>
        <v>-</v>
      </c>
      <c r="C39" s="129" t="str">
        <f t="shared" si="2"/>
        <v>-</v>
      </c>
      <c r="D39" s="130" t="str">
        <f t="shared" si="3"/>
        <v>B</v>
      </c>
      <c r="E39" s="131" t="str">
        <f t="shared" si="4"/>
        <v>A</v>
      </c>
      <c r="F39" s="133" t="str">
        <f t="shared" si="5"/>
        <v>R</v>
      </c>
      <c r="G39" s="128" t="str">
        <f t="shared" si="6"/>
        <v>-</v>
      </c>
      <c r="H39" s="129" t="str">
        <f t="shared" si="7"/>
        <v>O</v>
      </c>
      <c r="I39" s="130" t="str">
        <f t="shared" si="8"/>
        <v>N</v>
      </c>
      <c r="J39" s="131" t="str">
        <f t="shared" si="9"/>
        <v>L</v>
      </c>
      <c r="K39" s="133" t="str">
        <f t="shared" si="10"/>
        <v>Y</v>
      </c>
      <c r="L39" s="132" t="str">
        <f t="shared" si="11"/>
        <v>-</v>
      </c>
      <c r="M39" s="244" t="str">
        <f t="shared" si="12"/>
        <v>-</v>
      </c>
      <c r="N39" s="233"/>
      <c r="O39" s="235">
        <v>-1.0</v>
      </c>
      <c r="P39" s="245">
        <f t="shared" si="13"/>
        <v>-2.5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ht="15.75" customHeight="1">
      <c r="A40" s="239">
        <v>18.0</v>
      </c>
      <c r="B40" s="128" t="str">
        <f t="shared" si="1"/>
        <v>-</v>
      </c>
      <c r="C40" s="129" t="str">
        <f t="shared" si="2"/>
        <v>-</v>
      </c>
      <c r="D40" s="130" t="str">
        <f t="shared" si="3"/>
        <v>B</v>
      </c>
      <c r="E40" s="131" t="str">
        <f t="shared" si="4"/>
        <v>A</v>
      </c>
      <c r="F40" s="133" t="str">
        <f t="shared" si="5"/>
        <v>R</v>
      </c>
      <c r="G40" s="128" t="str">
        <f t="shared" si="6"/>
        <v>-</v>
      </c>
      <c r="H40" s="129" t="str">
        <f t="shared" si="7"/>
        <v>O</v>
      </c>
      <c r="I40" s="130" t="str">
        <f t="shared" si="8"/>
        <v>N</v>
      </c>
      <c r="J40" s="131" t="str">
        <f t="shared" si="9"/>
        <v>L</v>
      </c>
      <c r="K40" s="133" t="str">
        <f t="shared" si="10"/>
        <v>Y</v>
      </c>
      <c r="L40" s="132" t="str">
        <f t="shared" si="11"/>
        <v>-</v>
      </c>
      <c r="M40" s="244" t="str">
        <f t="shared" si="12"/>
        <v>-</v>
      </c>
      <c r="N40" s="233"/>
      <c r="O40" s="235">
        <v>-0.8</v>
      </c>
      <c r="P40" s="245">
        <f t="shared" si="13"/>
        <v>-2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ht="15.75" customHeight="1">
      <c r="A41" s="239">
        <v>18.5</v>
      </c>
      <c r="B41" s="128" t="str">
        <f t="shared" si="1"/>
        <v>-</v>
      </c>
      <c r="C41" s="129" t="str">
        <f t="shared" si="2"/>
        <v>-</v>
      </c>
      <c r="D41" s="130" t="str">
        <f t="shared" si="3"/>
        <v>B</v>
      </c>
      <c r="E41" s="131" t="str">
        <f t="shared" si="4"/>
        <v>A</v>
      </c>
      <c r="F41" s="133" t="str">
        <f t="shared" si="5"/>
        <v>R</v>
      </c>
      <c r="G41" s="128" t="str">
        <f t="shared" si="6"/>
        <v>-</v>
      </c>
      <c r="H41" s="129" t="str">
        <f t="shared" si="7"/>
        <v>O</v>
      </c>
      <c r="I41" s="130" t="str">
        <f t="shared" si="8"/>
        <v>N</v>
      </c>
      <c r="J41" s="131" t="str">
        <f t="shared" si="9"/>
        <v>L</v>
      </c>
      <c r="K41" s="133" t="str">
        <f t="shared" si="10"/>
        <v>Y</v>
      </c>
      <c r="L41" s="132" t="str">
        <f t="shared" si="11"/>
        <v>-</v>
      </c>
      <c r="M41" s="244" t="str">
        <f t="shared" si="12"/>
        <v>-</v>
      </c>
      <c r="N41" s="233"/>
      <c r="O41" s="235">
        <v>-0.6</v>
      </c>
      <c r="P41" s="245">
        <f t="shared" si="13"/>
        <v>-1.5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ht="15.75" customHeight="1">
      <c r="A42" s="239">
        <v>19.0</v>
      </c>
      <c r="B42" s="128" t="str">
        <f t="shared" si="1"/>
        <v>-</v>
      </c>
      <c r="C42" s="129" t="str">
        <f t="shared" si="2"/>
        <v>-</v>
      </c>
      <c r="D42" s="130" t="str">
        <f t="shared" si="3"/>
        <v>B</v>
      </c>
      <c r="E42" s="131" t="str">
        <f t="shared" si="4"/>
        <v>A</v>
      </c>
      <c r="F42" s="133" t="str">
        <f t="shared" si="5"/>
        <v>R</v>
      </c>
      <c r="G42" s="128" t="str">
        <f t="shared" si="6"/>
        <v>-</v>
      </c>
      <c r="H42" s="129" t="str">
        <f t="shared" si="7"/>
        <v>O</v>
      </c>
      <c r="I42" s="130" t="str">
        <f t="shared" si="8"/>
        <v>N</v>
      </c>
      <c r="J42" s="131" t="str">
        <f t="shared" si="9"/>
        <v>L</v>
      </c>
      <c r="K42" s="133" t="str">
        <f t="shared" si="10"/>
        <v>Y</v>
      </c>
      <c r="L42" s="132" t="str">
        <f t="shared" si="11"/>
        <v>-</v>
      </c>
      <c r="M42" s="244" t="str">
        <f t="shared" si="12"/>
        <v>-</v>
      </c>
      <c r="N42" s="233"/>
      <c r="O42" s="235">
        <v>-0.4</v>
      </c>
      <c r="P42" s="245">
        <f t="shared" si="13"/>
        <v>-1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ht="15.75" customHeight="1">
      <c r="A43" s="239">
        <v>19.5</v>
      </c>
      <c r="B43" s="128" t="str">
        <f t="shared" si="1"/>
        <v>-</v>
      </c>
      <c r="C43" s="129" t="str">
        <f t="shared" si="2"/>
        <v>-</v>
      </c>
      <c r="D43" s="130" t="str">
        <f t="shared" si="3"/>
        <v>B</v>
      </c>
      <c r="E43" s="131" t="str">
        <f t="shared" si="4"/>
        <v>A</v>
      </c>
      <c r="F43" s="133" t="str">
        <f t="shared" si="5"/>
        <v>R</v>
      </c>
      <c r="G43" s="128" t="str">
        <f t="shared" si="6"/>
        <v>-</v>
      </c>
      <c r="H43" s="129" t="str">
        <f t="shared" si="7"/>
        <v>O</v>
      </c>
      <c r="I43" s="130" t="str">
        <f t="shared" si="8"/>
        <v>N</v>
      </c>
      <c r="J43" s="131" t="str">
        <f t="shared" si="9"/>
        <v>L</v>
      </c>
      <c r="K43" s="133" t="str">
        <f t="shared" si="10"/>
        <v>Y</v>
      </c>
      <c r="L43" s="132" t="str">
        <f t="shared" si="11"/>
        <v>-</v>
      </c>
      <c r="M43" s="244" t="str">
        <f t="shared" si="12"/>
        <v>-</v>
      </c>
      <c r="N43" s="233"/>
      <c r="O43" s="235">
        <v>-0.2</v>
      </c>
      <c r="P43" s="245">
        <f t="shared" si="13"/>
        <v>-0.5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ht="15.75" customHeight="1">
      <c r="A44" s="239">
        <v>20.0</v>
      </c>
      <c r="B44" s="128" t="str">
        <f t="shared" si="1"/>
        <v>-</v>
      </c>
      <c r="C44" s="129" t="str">
        <f t="shared" si="2"/>
        <v>-</v>
      </c>
      <c r="D44" s="130" t="str">
        <f t="shared" si="3"/>
        <v>B</v>
      </c>
      <c r="E44" s="131" t="str">
        <f t="shared" si="4"/>
        <v>A</v>
      </c>
      <c r="F44" s="133" t="str">
        <f t="shared" si="5"/>
        <v>R</v>
      </c>
      <c r="G44" s="128" t="str">
        <f t="shared" si="6"/>
        <v>-</v>
      </c>
      <c r="H44" s="129" t="str">
        <f t="shared" si="7"/>
        <v>O</v>
      </c>
      <c r="I44" s="130" t="str">
        <f t="shared" si="8"/>
        <v>N</v>
      </c>
      <c r="J44" s="131" t="str">
        <f t="shared" si="9"/>
        <v>L</v>
      </c>
      <c r="K44" s="133" t="str">
        <f t="shared" si="10"/>
        <v>Y</v>
      </c>
      <c r="L44" s="132" t="str">
        <f t="shared" si="11"/>
        <v>-</v>
      </c>
      <c r="M44" s="244" t="str">
        <f t="shared" si="12"/>
        <v>-</v>
      </c>
      <c r="N44" s="233"/>
      <c r="O44" s="235">
        <v>0.0</v>
      </c>
      <c r="P44" s="245">
        <f t="shared" si="13"/>
        <v>0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ht="15.75" customHeight="1">
      <c r="A45" s="239">
        <v>20.5</v>
      </c>
      <c r="B45" s="128">
        <f t="shared" si="1"/>
        <v>0</v>
      </c>
      <c r="C45" s="129">
        <f t="shared" si="2"/>
        <v>0</v>
      </c>
      <c r="D45" s="130">
        <f t="shared" si="3"/>
        <v>0</v>
      </c>
      <c r="E45" s="131">
        <f t="shared" si="4"/>
        <v>0</v>
      </c>
      <c r="F45" s="133">
        <f t="shared" si="5"/>
        <v>0</v>
      </c>
      <c r="G45" s="128">
        <f t="shared" si="6"/>
        <v>0</v>
      </c>
      <c r="H45" s="129">
        <f t="shared" si="7"/>
        <v>0</v>
      </c>
      <c r="I45" s="130">
        <f t="shared" si="8"/>
        <v>0</v>
      </c>
      <c r="J45" s="131">
        <f t="shared" si="9"/>
        <v>0</v>
      </c>
      <c r="K45" s="133">
        <f t="shared" si="10"/>
        <v>0</v>
      </c>
      <c r="L45" s="132">
        <f t="shared" si="11"/>
        <v>0</v>
      </c>
      <c r="M45" s="244">
        <f t="shared" si="12"/>
        <v>0</v>
      </c>
      <c r="N45" s="233"/>
      <c r="O45" s="235">
        <v>0.2</v>
      </c>
      <c r="P45" s="245">
        <f t="shared" si="13"/>
        <v>0.5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ht="15.75" customHeight="1">
      <c r="A46" s="239">
        <v>21.0</v>
      </c>
      <c r="B46" s="128">
        <f t="shared" si="1"/>
        <v>0</v>
      </c>
      <c r="C46" s="129">
        <f t="shared" si="2"/>
        <v>0</v>
      </c>
      <c r="D46" s="130">
        <f t="shared" si="3"/>
        <v>0</v>
      </c>
      <c r="E46" s="131">
        <f t="shared" si="4"/>
        <v>0</v>
      </c>
      <c r="F46" s="133">
        <f t="shared" si="5"/>
        <v>0</v>
      </c>
      <c r="G46" s="128">
        <f t="shared" si="6"/>
        <v>0</v>
      </c>
      <c r="H46" s="129">
        <f t="shared" si="7"/>
        <v>0</v>
      </c>
      <c r="I46" s="130">
        <f t="shared" si="8"/>
        <v>0</v>
      </c>
      <c r="J46" s="131">
        <f t="shared" si="9"/>
        <v>0</v>
      </c>
      <c r="K46" s="133">
        <f t="shared" si="10"/>
        <v>0</v>
      </c>
      <c r="L46" s="132">
        <f t="shared" si="11"/>
        <v>0</v>
      </c>
      <c r="M46" s="244">
        <f t="shared" si="12"/>
        <v>0</v>
      </c>
      <c r="N46" s="233"/>
      <c r="O46" s="235">
        <v>0.4</v>
      </c>
      <c r="P46" s="245">
        <f t="shared" si="13"/>
        <v>1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ht="15.75" customHeight="1">
      <c r="A47" s="239">
        <v>21.5</v>
      </c>
      <c r="B47" s="128">
        <f t="shared" si="1"/>
        <v>0</v>
      </c>
      <c r="C47" s="129">
        <f t="shared" si="2"/>
        <v>0</v>
      </c>
      <c r="D47" s="130">
        <f t="shared" si="3"/>
        <v>0</v>
      </c>
      <c r="E47" s="131">
        <f t="shared" si="4"/>
        <v>0</v>
      </c>
      <c r="F47" s="133">
        <f t="shared" si="5"/>
        <v>0</v>
      </c>
      <c r="G47" s="128">
        <f t="shared" si="6"/>
        <v>0</v>
      </c>
      <c r="H47" s="129">
        <f t="shared" si="7"/>
        <v>0</v>
      </c>
      <c r="I47" s="130">
        <f t="shared" si="8"/>
        <v>0</v>
      </c>
      <c r="J47" s="131">
        <f t="shared" si="9"/>
        <v>0</v>
      </c>
      <c r="K47" s="133">
        <f t="shared" si="10"/>
        <v>0</v>
      </c>
      <c r="L47" s="132">
        <f t="shared" si="11"/>
        <v>0</v>
      </c>
      <c r="M47" s="244">
        <f t="shared" si="12"/>
        <v>0</v>
      </c>
      <c r="N47" s="233"/>
      <c r="O47" s="235">
        <v>0.6</v>
      </c>
      <c r="P47" s="245">
        <f t="shared" si="13"/>
        <v>1.5</v>
      </c>
      <c r="Q47" s="4"/>
    </row>
    <row r="48" ht="15.75" customHeight="1">
      <c r="A48" s="239">
        <v>22.0</v>
      </c>
      <c r="B48" s="128">
        <f t="shared" si="1"/>
        <v>0</v>
      </c>
      <c r="C48" s="129">
        <f t="shared" si="2"/>
        <v>0</v>
      </c>
      <c r="D48" s="130">
        <f t="shared" si="3"/>
        <v>0</v>
      </c>
      <c r="E48" s="131">
        <f t="shared" si="4"/>
        <v>0</v>
      </c>
      <c r="F48" s="133">
        <f t="shared" si="5"/>
        <v>0</v>
      </c>
      <c r="G48" s="128">
        <f t="shared" si="6"/>
        <v>0</v>
      </c>
      <c r="H48" s="129">
        <f t="shared" si="7"/>
        <v>0</v>
      </c>
      <c r="I48" s="130">
        <f t="shared" si="8"/>
        <v>0</v>
      </c>
      <c r="J48" s="131">
        <f t="shared" si="9"/>
        <v>0</v>
      </c>
      <c r="K48" s="133">
        <f t="shared" si="10"/>
        <v>0</v>
      </c>
      <c r="L48" s="132">
        <f t="shared" si="11"/>
        <v>0</v>
      </c>
      <c r="M48" s="244">
        <f t="shared" si="12"/>
        <v>0</v>
      </c>
      <c r="N48" s="233"/>
      <c r="O48" s="235">
        <v>0.8</v>
      </c>
      <c r="P48" s="245">
        <f t="shared" si="13"/>
        <v>2</v>
      </c>
      <c r="Q48" s="4"/>
    </row>
    <row r="49" ht="15.75" customHeight="1">
      <c r="A49" s="239">
        <v>22.5</v>
      </c>
      <c r="B49" s="128">
        <f t="shared" si="1"/>
        <v>0</v>
      </c>
      <c r="C49" s="129">
        <f t="shared" si="2"/>
        <v>0</v>
      </c>
      <c r="D49" s="130">
        <f t="shared" si="3"/>
        <v>0</v>
      </c>
      <c r="E49" s="131">
        <f t="shared" si="4"/>
        <v>0</v>
      </c>
      <c r="F49" s="133">
        <f t="shared" si="5"/>
        <v>0</v>
      </c>
      <c r="G49" s="128">
        <f t="shared" si="6"/>
        <v>0</v>
      </c>
      <c r="H49" s="129">
        <f t="shared" si="7"/>
        <v>0</v>
      </c>
      <c r="I49" s="130">
        <f t="shared" si="8"/>
        <v>0</v>
      </c>
      <c r="J49" s="131">
        <f t="shared" si="9"/>
        <v>0</v>
      </c>
      <c r="K49" s="133">
        <f t="shared" si="10"/>
        <v>0</v>
      </c>
      <c r="L49" s="132">
        <f t="shared" si="11"/>
        <v>0</v>
      </c>
      <c r="M49" s="244">
        <f t="shared" si="12"/>
        <v>0</v>
      </c>
      <c r="N49" s="233"/>
      <c r="O49" s="235">
        <v>1.0</v>
      </c>
      <c r="P49" s="245">
        <f t="shared" si="13"/>
        <v>2.5</v>
      </c>
      <c r="Q49" s="4"/>
    </row>
    <row r="50" ht="15.75" customHeight="1">
      <c r="A50" s="239">
        <v>23.0</v>
      </c>
      <c r="B50" s="128">
        <f t="shared" si="1"/>
        <v>0</v>
      </c>
      <c r="C50" s="129">
        <f t="shared" si="2"/>
        <v>0</v>
      </c>
      <c r="D50" s="130">
        <f t="shared" si="3"/>
        <v>0</v>
      </c>
      <c r="E50" s="131">
        <f t="shared" si="4"/>
        <v>0</v>
      </c>
      <c r="F50" s="133">
        <f t="shared" si="5"/>
        <v>0</v>
      </c>
      <c r="G50" s="128">
        <f t="shared" si="6"/>
        <v>0</v>
      </c>
      <c r="H50" s="129">
        <f t="shared" si="7"/>
        <v>0</v>
      </c>
      <c r="I50" s="130">
        <f t="shared" si="8"/>
        <v>0</v>
      </c>
      <c r="J50" s="131">
        <f t="shared" si="9"/>
        <v>0</v>
      </c>
      <c r="K50" s="133">
        <f t="shared" si="10"/>
        <v>0</v>
      </c>
      <c r="L50" s="132">
        <f t="shared" si="11"/>
        <v>0</v>
      </c>
      <c r="M50" s="244">
        <f t="shared" si="12"/>
        <v>0</v>
      </c>
      <c r="N50" s="233"/>
      <c r="O50" s="235">
        <v>1.2</v>
      </c>
      <c r="P50" s="245">
        <f t="shared" si="13"/>
        <v>3</v>
      </c>
      <c r="Q50" s="4"/>
    </row>
    <row r="51" ht="15.75" customHeight="1">
      <c r="A51" s="239">
        <v>23.5</v>
      </c>
      <c r="B51" s="128">
        <f t="shared" si="1"/>
        <v>0</v>
      </c>
      <c r="C51" s="129">
        <f t="shared" si="2"/>
        <v>0</v>
      </c>
      <c r="D51" s="130">
        <f t="shared" si="3"/>
        <v>0</v>
      </c>
      <c r="E51" s="131">
        <f t="shared" si="4"/>
        <v>0</v>
      </c>
      <c r="F51" s="133">
        <f t="shared" si="5"/>
        <v>0</v>
      </c>
      <c r="G51" s="128">
        <f t="shared" si="6"/>
        <v>0</v>
      </c>
      <c r="H51" s="129">
        <f t="shared" si="7"/>
        <v>0</v>
      </c>
      <c r="I51" s="130">
        <f t="shared" si="8"/>
        <v>0</v>
      </c>
      <c r="J51" s="131">
        <f t="shared" si="9"/>
        <v>0</v>
      </c>
      <c r="K51" s="133">
        <f t="shared" si="10"/>
        <v>0</v>
      </c>
      <c r="L51" s="132">
        <f t="shared" si="11"/>
        <v>0</v>
      </c>
      <c r="M51" s="244">
        <f t="shared" si="12"/>
        <v>0</v>
      </c>
      <c r="N51" s="233"/>
      <c r="O51" s="235">
        <v>1.4</v>
      </c>
      <c r="P51" s="245">
        <f t="shared" si="13"/>
        <v>3.5</v>
      </c>
      <c r="Q51" s="4"/>
    </row>
    <row r="52" ht="15.75" customHeight="1">
      <c r="A52" s="239">
        <v>24.0</v>
      </c>
      <c r="B52" s="128">
        <f t="shared" si="1"/>
        <v>0</v>
      </c>
      <c r="C52" s="129">
        <f t="shared" si="2"/>
        <v>0</v>
      </c>
      <c r="D52" s="130">
        <f t="shared" si="3"/>
        <v>0</v>
      </c>
      <c r="E52" s="131">
        <f t="shared" si="4"/>
        <v>0</v>
      </c>
      <c r="F52" s="133">
        <f t="shared" si="5"/>
        <v>0</v>
      </c>
      <c r="G52" s="128">
        <f t="shared" si="6"/>
        <v>0</v>
      </c>
      <c r="H52" s="129">
        <f t="shared" si="7"/>
        <v>0</v>
      </c>
      <c r="I52" s="130">
        <f t="shared" si="8"/>
        <v>0</v>
      </c>
      <c r="J52" s="131">
        <f t="shared" si="9"/>
        <v>0</v>
      </c>
      <c r="K52" s="133">
        <f t="shared" si="10"/>
        <v>0</v>
      </c>
      <c r="L52" s="132">
        <f t="shared" si="11"/>
        <v>0</v>
      </c>
      <c r="M52" s="244">
        <f t="shared" si="12"/>
        <v>0</v>
      </c>
      <c r="N52" s="233"/>
      <c r="O52" s="235">
        <v>1.6</v>
      </c>
      <c r="P52" s="245">
        <f t="shared" si="13"/>
        <v>4</v>
      </c>
      <c r="Q52" s="4"/>
    </row>
    <row r="53" ht="15.75" customHeight="1">
      <c r="A53" s="239">
        <v>24.5</v>
      </c>
      <c r="B53" s="128">
        <f t="shared" si="1"/>
        <v>0</v>
      </c>
      <c r="C53" s="129">
        <f t="shared" si="2"/>
        <v>0</v>
      </c>
      <c r="D53" s="130">
        <f t="shared" si="3"/>
        <v>0</v>
      </c>
      <c r="E53" s="131">
        <f t="shared" si="4"/>
        <v>0</v>
      </c>
      <c r="F53" s="133">
        <f t="shared" si="5"/>
        <v>0</v>
      </c>
      <c r="G53" s="128">
        <f t="shared" si="6"/>
        <v>0</v>
      </c>
      <c r="H53" s="129">
        <f t="shared" si="7"/>
        <v>0</v>
      </c>
      <c r="I53" s="130">
        <f t="shared" si="8"/>
        <v>0</v>
      </c>
      <c r="J53" s="131">
        <f t="shared" si="9"/>
        <v>0</v>
      </c>
      <c r="K53" s="133">
        <f t="shared" si="10"/>
        <v>0</v>
      </c>
      <c r="L53" s="132">
        <f t="shared" si="11"/>
        <v>0</v>
      </c>
      <c r="M53" s="244">
        <f t="shared" si="12"/>
        <v>0</v>
      </c>
      <c r="N53" s="233"/>
      <c r="O53" s="235">
        <v>1.8</v>
      </c>
      <c r="P53" s="245">
        <f t="shared" si="13"/>
        <v>4.5</v>
      </c>
      <c r="Q53" s="4"/>
    </row>
    <row r="54" ht="15.75" customHeight="1">
      <c r="A54" s="239">
        <v>25.0</v>
      </c>
      <c r="B54" s="128">
        <f t="shared" si="1"/>
        <v>0</v>
      </c>
      <c r="C54" s="129">
        <f t="shared" si="2"/>
        <v>0</v>
      </c>
      <c r="D54" s="130">
        <f t="shared" si="3"/>
        <v>0</v>
      </c>
      <c r="E54" s="131">
        <f t="shared" si="4"/>
        <v>0</v>
      </c>
      <c r="F54" s="133">
        <f t="shared" si="5"/>
        <v>0</v>
      </c>
      <c r="G54" s="128">
        <f t="shared" si="6"/>
        <v>1</v>
      </c>
      <c r="H54" s="129">
        <f t="shared" si="7"/>
        <v>0</v>
      </c>
      <c r="I54" s="130">
        <f t="shared" si="8"/>
        <v>0</v>
      </c>
      <c r="J54" s="131">
        <f t="shared" si="9"/>
        <v>0</v>
      </c>
      <c r="K54" s="133">
        <f t="shared" si="10"/>
        <v>0</v>
      </c>
      <c r="L54" s="132">
        <f t="shared" si="11"/>
        <v>0</v>
      </c>
      <c r="M54" s="244">
        <f t="shared" si="12"/>
        <v>0</v>
      </c>
      <c r="N54" s="233"/>
      <c r="O54" s="235">
        <v>2.0</v>
      </c>
      <c r="P54" s="245">
        <f t="shared" si="13"/>
        <v>5</v>
      </c>
      <c r="Q54" s="4"/>
    </row>
    <row r="55" ht="15.75" customHeight="1">
      <c r="A55" s="239">
        <v>25.5</v>
      </c>
      <c r="B55" s="128">
        <f t="shared" si="1"/>
        <v>0</v>
      </c>
      <c r="C55" s="129">
        <f t="shared" si="2"/>
        <v>0</v>
      </c>
      <c r="D55" s="130">
        <f t="shared" si="3"/>
        <v>0</v>
      </c>
      <c r="E55" s="131">
        <f t="shared" si="4"/>
        <v>0</v>
      </c>
      <c r="F55" s="133">
        <f t="shared" si="5"/>
        <v>0</v>
      </c>
      <c r="G55" s="128">
        <f t="shared" si="6"/>
        <v>1</v>
      </c>
      <c r="H55" s="129">
        <f t="shared" si="7"/>
        <v>0</v>
      </c>
      <c r="I55" s="130">
        <f t="shared" si="8"/>
        <v>0</v>
      </c>
      <c r="J55" s="131">
        <f t="shared" si="9"/>
        <v>0</v>
      </c>
      <c r="K55" s="133">
        <f t="shared" si="10"/>
        <v>0</v>
      </c>
      <c r="L55" s="132">
        <f t="shared" si="11"/>
        <v>0</v>
      </c>
      <c r="M55" s="244">
        <f t="shared" si="12"/>
        <v>0</v>
      </c>
      <c r="N55" s="233"/>
      <c r="O55" s="235">
        <v>2.2</v>
      </c>
      <c r="P55" s="245">
        <f t="shared" si="13"/>
        <v>5.5</v>
      </c>
      <c r="Q55" s="4"/>
    </row>
    <row r="56" ht="15.75" customHeight="1">
      <c r="A56" s="239">
        <v>26.0</v>
      </c>
      <c r="B56" s="128">
        <f t="shared" si="1"/>
        <v>0</v>
      </c>
      <c r="C56" s="129">
        <f t="shared" si="2"/>
        <v>0</v>
      </c>
      <c r="D56" s="130">
        <f t="shared" si="3"/>
        <v>0</v>
      </c>
      <c r="E56" s="131">
        <f t="shared" si="4"/>
        <v>0</v>
      </c>
      <c r="F56" s="133">
        <f t="shared" si="5"/>
        <v>0</v>
      </c>
      <c r="G56" s="128">
        <f t="shared" si="6"/>
        <v>1</v>
      </c>
      <c r="H56" s="129">
        <f t="shared" si="7"/>
        <v>0</v>
      </c>
      <c r="I56" s="130">
        <f t="shared" si="8"/>
        <v>0</v>
      </c>
      <c r="J56" s="131">
        <f t="shared" si="9"/>
        <v>0</v>
      </c>
      <c r="K56" s="133">
        <f t="shared" si="10"/>
        <v>0</v>
      </c>
      <c r="L56" s="132">
        <f t="shared" si="11"/>
        <v>0</v>
      </c>
      <c r="M56" s="244">
        <f t="shared" si="12"/>
        <v>0</v>
      </c>
      <c r="N56" s="233"/>
      <c r="O56" s="235">
        <v>2.4</v>
      </c>
      <c r="P56" s="245">
        <f t="shared" si="13"/>
        <v>6</v>
      </c>
      <c r="Q56" s="4"/>
    </row>
    <row r="57" ht="15.75" customHeight="1">
      <c r="A57" s="239">
        <v>26.5</v>
      </c>
      <c r="B57" s="128">
        <f t="shared" si="1"/>
        <v>0</v>
      </c>
      <c r="C57" s="129">
        <f t="shared" si="2"/>
        <v>0</v>
      </c>
      <c r="D57" s="130">
        <f t="shared" si="3"/>
        <v>0</v>
      </c>
      <c r="E57" s="131">
        <f t="shared" si="4"/>
        <v>0</v>
      </c>
      <c r="F57" s="133">
        <f t="shared" si="5"/>
        <v>0</v>
      </c>
      <c r="G57" s="128">
        <f t="shared" si="6"/>
        <v>1</v>
      </c>
      <c r="H57" s="129">
        <f t="shared" si="7"/>
        <v>0</v>
      </c>
      <c r="I57" s="130">
        <f t="shared" si="8"/>
        <v>0</v>
      </c>
      <c r="J57" s="131">
        <f t="shared" si="9"/>
        <v>0</v>
      </c>
      <c r="K57" s="133">
        <f t="shared" si="10"/>
        <v>0</v>
      </c>
      <c r="L57" s="132">
        <f t="shared" si="11"/>
        <v>0</v>
      </c>
      <c r="M57" s="244">
        <f t="shared" si="12"/>
        <v>0</v>
      </c>
      <c r="N57" s="233"/>
      <c r="O57" s="235">
        <v>2.6</v>
      </c>
      <c r="P57" s="245">
        <f t="shared" si="13"/>
        <v>6.5</v>
      </c>
      <c r="Q57" s="4"/>
    </row>
    <row r="58" ht="15.75" customHeight="1">
      <c r="A58" s="239">
        <v>27.0</v>
      </c>
      <c r="B58" s="128">
        <f t="shared" si="1"/>
        <v>0</v>
      </c>
      <c r="C58" s="129">
        <f t="shared" si="2"/>
        <v>0</v>
      </c>
      <c r="D58" s="130">
        <f t="shared" si="3"/>
        <v>0</v>
      </c>
      <c r="E58" s="131">
        <f t="shared" si="4"/>
        <v>0</v>
      </c>
      <c r="F58" s="133">
        <f t="shared" si="5"/>
        <v>0</v>
      </c>
      <c r="G58" s="128">
        <f t="shared" si="6"/>
        <v>1</v>
      </c>
      <c r="H58" s="129">
        <f t="shared" si="7"/>
        <v>0</v>
      </c>
      <c r="I58" s="130">
        <f t="shared" si="8"/>
        <v>0</v>
      </c>
      <c r="J58" s="131">
        <f t="shared" si="9"/>
        <v>0</v>
      </c>
      <c r="K58" s="133">
        <f t="shared" si="10"/>
        <v>0</v>
      </c>
      <c r="L58" s="132">
        <f t="shared" si="11"/>
        <v>0</v>
      </c>
      <c r="M58" s="244">
        <f t="shared" si="12"/>
        <v>0</v>
      </c>
      <c r="N58" s="233"/>
      <c r="O58" s="235">
        <v>2.8</v>
      </c>
      <c r="P58" s="245">
        <f t="shared" si="13"/>
        <v>7</v>
      </c>
      <c r="Q58" s="4"/>
    </row>
    <row r="59" ht="15.75" customHeight="1">
      <c r="A59" s="239">
        <v>27.5</v>
      </c>
      <c r="B59" s="128">
        <f t="shared" si="1"/>
        <v>0</v>
      </c>
      <c r="C59" s="129">
        <f t="shared" si="2"/>
        <v>0</v>
      </c>
      <c r="D59" s="130">
        <f t="shared" si="3"/>
        <v>0</v>
      </c>
      <c r="E59" s="131">
        <f t="shared" si="4"/>
        <v>0</v>
      </c>
      <c r="F59" s="133">
        <f t="shared" si="5"/>
        <v>0</v>
      </c>
      <c r="G59" s="128">
        <f t="shared" si="6"/>
        <v>1</v>
      </c>
      <c r="H59" s="129">
        <f t="shared" si="7"/>
        <v>0</v>
      </c>
      <c r="I59" s="130">
        <f t="shared" si="8"/>
        <v>0</v>
      </c>
      <c r="J59" s="131">
        <f t="shared" si="9"/>
        <v>0</v>
      </c>
      <c r="K59" s="133">
        <f t="shared" si="10"/>
        <v>0</v>
      </c>
      <c r="L59" s="132">
        <f t="shared" si="11"/>
        <v>0</v>
      </c>
      <c r="M59" s="244">
        <f t="shared" si="12"/>
        <v>0</v>
      </c>
      <c r="N59" s="233"/>
      <c r="O59" s="235">
        <v>3.0</v>
      </c>
      <c r="P59" s="245">
        <f t="shared" si="13"/>
        <v>7.5</v>
      </c>
      <c r="Q59" s="4"/>
    </row>
    <row r="60" ht="15.75" customHeight="1">
      <c r="A60" s="239">
        <v>28.0</v>
      </c>
      <c r="B60" s="128">
        <f t="shared" si="1"/>
        <v>0</v>
      </c>
      <c r="C60" s="129">
        <f t="shared" si="2"/>
        <v>0</v>
      </c>
      <c r="D60" s="130">
        <f t="shared" si="3"/>
        <v>0</v>
      </c>
      <c r="E60" s="131">
        <f t="shared" si="4"/>
        <v>0</v>
      </c>
      <c r="F60" s="133">
        <f t="shared" si="5"/>
        <v>0</v>
      </c>
      <c r="G60" s="128">
        <f t="shared" si="6"/>
        <v>1</v>
      </c>
      <c r="H60" s="129">
        <f t="shared" si="7"/>
        <v>0</v>
      </c>
      <c r="I60" s="130">
        <f t="shared" si="8"/>
        <v>0</v>
      </c>
      <c r="J60" s="131">
        <f t="shared" si="9"/>
        <v>0</v>
      </c>
      <c r="K60" s="133">
        <f t="shared" si="10"/>
        <v>0</v>
      </c>
      <c r="L60" s="132">
        <f t="shared" si="11"/>
        <v>0</v>
      </c>
      <c r="M60" s="244">
        <f t="shared" si="12"/>
        <v>0</v>
      </c>
      <c r="N60" s="233"/>
      <c r="O60" s="235">
        <v>3.2</v>
      </c>
      <c r="P60" s="245">
        <f t="shared" si="13"/>
        <v>8</v>
      </c>
      <c r="Q60" s="4"/>
    </row>
    <row r="61" ht="15.75" customHeight="1">
      <c r="A61" s="239">
        <v>28.5</v>
      </c>
      <c r="B61" s="128">
        <f t="shared" si="1"/>
        <v>0</v>
      </c>
      <c r="C61" s="129">
        <f t="shared" si="2"/>
        <v>0</v>
      </c>
      <c r="D61" s="130">
        <f t="shared" si="3"/>
        <v>0</v>
      </c>
      <c r="E61" s="131">
        <f t="shared" si="4"/>
        <v>0</v>
      </c>
      <c r="F61" s="133">
        <f t="shared" si="5"/>
        <v>0</v>
      </c>
      <c r="G61" s="128">
        <f t="shared" si="6"/>
        <v>1</v>
      </c>
      <c r="H61" s="129">
        <f t="shared" si="7"/>
        <v>0</v>
      </c>
      <c r="I61" s="130">
        <f t="shared" si="8"/>
        <v>0</v>
      </c>
      <c r="J61" s="131">
        <f t="shared" si="9"/>
        <v>0</v>
      </c>
      <c r="K61" s="133">
        <f t="shared" si="10"/>
        <v>0</v>
      </c>
      <c r="L61" s="132">
        <f t="shared" si="11"/>
        <v>0</v>
      </c>
      <c r="M61" s="244">
        <f t="shared" si="12"/>
        <v>0</v>
      </c>
      <c r="N61" s="233"/>
      <c r="O61" s="235">
        <v>3.4</v>
      </c>
      <c r="P61" s="245">
        <f t="shared" si="13"/>
        <v>8.5</v>
      </c>
      <c r="Q61" s="4"/>
    </row>
    <row r="62" ht="15.75" customHeight="1">
      <c r="A62" s="239">
        <v>29.0</v>
      </c>
      <c r="B62" s="128">
        <f t="shared" si="1"/>
        <v>0</v>
      </c>
      <c r="C62" s="129">
        <f t="shared" si="2"/>
        <v>0</v>
      </c>
      <c r="D62" s="130">
        <f t="shared" si="3"/>
        <v>0</v>
      </c>
      <c r="E62" s="131">
        <f t="shared" si="4"/>
        <v>0</v>
      </c>
      <c r="F62" s="133">
        <f t="shared" si="5"/>
        <v>0</v>
      </c>
      <c r="G62" s="128">
        <f t="shared" si="6"/>
        <v>1</v>
      </c>
      <c r="H62" s="129">
        <f t="shared" si="7"/>
        <v>0</v>
      </c>
      <c r="I62" s="130">
        <f t="shared" si="8"/>
        <v>0</v>
      </c>
      <c r="J62" s="131">
        <f t="shared" si="9"/>
        <v>0</v>
      </c>
      <c r="K62" s="133">
        <f t="shared" si="10"/>
        <v>0</v>
      </c>
      <c r="L62" s="132">
        <f t="shared" si="11"/>
        <v>0</v>
      </c>
      <c r="M62" s="244">
        <f t="shared" si="12"/>
        <v>0</v>
      </c>
      <c r="N62" s="233"/>
      <c r="O62" s="235">
        <v>3.6</v>
      </c>
      <c r="P62" s="245">
        <f t="shared" si="13"/>
        <v>9</v>
      </c>
      <c r="Q62" s="4"/>
    </row>
    <row r="63" ht="15.75" customHeight="1">
      <c r="A63" s="239">
        <v>29.5</v>
      </c>
      <c r="B63" s="128">
        <f t="shared" si="1"/>
        <v>0</v>
      </c>
      <c r="C63" s="129">
        <f t="shared" si="2"/>
        <v>0</v>
      </c>
      <c r="D63" s="130">
        <f t="shared" si="3"/>
        <v>0</v>
      </c>
      <c r="E63" s="131">
        <f t="shared" si="4"/>
        <v>0</v>
      </c>
      <c r="F63" s="133">
        <f t="shared" si="5"/>
        <v>0</v>
      </c>
      <c r="G63" s="128">
        <f t="shared" si="6"/>
        <v>1</v>
      </c>
      <c r="H63" s="129">
        <f t="shared" si="7"/>
        <v>0</v>
      </c>
      <c r="I63" s="130">
        <f t="shared" si="8"/>
        <v>0</v>
      </c>
      <c r="J63" s="131">
        <f t="shared" si="9"/>
        <v>0</v>
      </c>
      <c r="K63" s="133">
        <f t="shared" si="10"/>
        <v>0</v>
      </c>
      <c r="L63" s="132">
        <f t="shared" si="11"/>
        <v>0</v>
      </c>
      <c r="M63" s="244">
        <f t="shared" si="12"/>
        <v>0</v>
      </c>
      <c r="N63" s="233"/>
      <c r="O63" s="235">
        <v>3.8</v>
      </c>
      <c r="P63" s="245">
        <f t="shared" si="13"/>
        <v>9.5</v>
      </c>
      <c r="Q63" s="4"/>
    </row>
    <row r="64" ht="15.75" customHeight="1">
      <c r="A64" s="239">
        <v>30.0</v>
      </c>
      <c r="B64" s="128">
        <f t="shared" si="1"/>
        <v>0</v>
      </c>
      <c r="C64" s="129">
        <f t="shared" si="2"/>
        <v>0</v>
      </c>
      <c r="D64" s="130">
        <f t="shared" si="3"/>
        <v>0</v>
      </c>
      <c r="E64" s="131">
        <f t="shared" si="4"/>
        <v>0</v>
      </c>
      <c r="F64" s="133">
        <f t="shared" si="5"/>
        <v>1</v>
      </c>
      <c r="G64" s="128">
        <f t="shared" si="6"/>
        <v>0</v>
      </c>
      <c r="H64" s="129">
        <f t="shared" si="7"/>
        <v>0</v>
      </c>
      <c r="I64" s="130">
        <f t="shared" si="8"/>
        <v>0</v>
      </c>
      <c r="J64" s="131">
        <f t="shared" si="9"/>
        <v>0</v>
      </c>
      <c r="K64" s="133">
        <f t="shared" si="10"/>
        <v>0</v>
      </c>
      <c r="L64" s="132">
        <f t="shared" si="11"/>
        <v>0</v>
      </c>
      <c r="M64" s="244">
        <f t="shared" si="12"/>
        <v>0</v>
      </c>
      <c r="N64" s="233"/>
      <c r="O64" s="235">
        <v>4.0</v>
      </c>
      <c r="P64" s="245">
        <f t="shared" si="13"/>
        <v>10</v>
      </c>
      <c r="Q64" s="4"/>
    </row>
    <row r="65" ht="15.75" customHeight="1">
      <c r="A65" s="239">
        <v>30.5</v>
      </c>
      <c r="B65" s="128">
        <f t="shared" si="1"/>
        <v>0</v>
      </c>
      <c r="C65" s="129">
        <f t="shared" si="2"/>
        <v>0</v>
      </c>
      <c r="D65" s="130">
        <f t="shared" si="3"/>
        <v>0</v>
      </c>
      <c r="E65" s="131">
        <f t="shared" si="4"/>
        <v>0</v>
      </c>
      <c r="F65" s="133">
        <f t="shared" si="5"/>
        <v>1</v>
      </c>
      <c r="G65" s="128">
        <f t="shared" si="6"/>
        <v>0</v>
      </c>
      <c r="H65" s="129">
        <f t="shared" si="7"/>
        <v>0</v>
      </c>
      <c r="I65" s="130">
        <f t="shared" si="8"/>
        <v>0</v>
      </c>
      <c r="J65" s="131">
        <f t="shared" si="9"/>
        <v>0</v>
      </c>
      <c r="K65" s="133">
        <f t="shared" si="10"/>
        <v>0</v>
      </c>
      <c r="L65" s="132">
        <f t="shared" si="11"/>
        <v>0</v>
      </c>
      <c r="M65" s="244">
        <f t="shared" si="12"/>
        <v>0</v>
      </c>
      <c r="N65" s="233"/>
      <c r="O65" s="235">
        <v>4.2</v>
      </c>
      <c r="P65" s="245">
        <f t="shared" si="13"/>
        <v>10.5</v>
      </c>
      <c r="Q65" s="4"/>
    </row>
    <row r="66" ht="15.75" customHeight="1">
      <c r="A66" s="239">
        <v>31.0</v>
      </c>
      <c r="B66" s="128">
        <f t="shared" si="1"/>
        <v>0</v>
      </c>
      <c r="C66" s="129">
        <f t="shared" si="2"/>
        <v>0</v>
      </c>
      <c r="D66" s="130">
        <f t="shared" si="3"/>
        <v>0</v>
      </c>
      <c r="E66" s="131">
        <f t="shared" si="4"/>
        <v>0</v>
      </c>
      <c r="F66" s="133">
        <f t="shared" si="5"/>
        <v>1</v>
      </c>
      <c r="G66" s="128">
        <f t="shared" si="6"/>
        <v>0</v>
      </c>
      <c r="H66" s="129">
        <f t="shared" si="7"/>
        <v>0</v>
      </c>
      <c r="I66" s="130">
        <f t="shared" si="8"/>
        <v>0</v>
      </c>
      <c r="J66" s="131">
        <f t="shared" si="9"/>
        <v>0</v>
      </c>
      <c r="K66" s="133">
        <f t="shared" si="10"/>
        <v>0</v>
      </c>
      <c r="L66" s="132">
        <f t="shared" si="11"/>
        <v>0</v>
      </c>
      <c r="M66" s="244">
        <f t="shared" si="12"/>
        <v>0</v>
      </c>
      <c r="N66" s="233"/>
      <c r="O66" s="235">
        <v>4.4</v>
      </c>
      <c r="P66" s="245">
        <f t="shared" si="13"/>
        <v>11</v>
      </c>
      <c r="Q66" s="4"/>
    </row>
    <row r="67" ht="15.75" customHeight="1">
      <c r="A67" s="239">
        <v>31.5</v>
      </c>
      <c r="B67" s="128">
        <f t="shared" si="1"/>
        <v>0</v>
      </c>
      <c r="C67" s="129">
        <f t="shared" si="2"/>
        <v>0</v>
      </c>
      <c r="D67" s="130">
        <f t="shared" si="3"/>
        <v>0</v>
      </c>
      <c r="E67" s="131">
        <f t="shared" si="4"/>
        <v>0</v>
      </c>
      <c r="F67" s="133">
        <f t="shared" si="5"/>
        <v>1</v>
      </c>
      <c r="G67" s="128">
        <f t="shared" si="6"/>
        <v>0</v>
      </c>
      <c r="H67" s="129">
        <f t="shared" si="7"/>
        <v>0</v>
      </c>
      <c r="I67" s="130">
        <f t="shared" si="8"/>
        <v>0</v>
      </c>
      <c r="J67" s="131">
        <f t="shared" si="9"/>
        <v>0</v>
      </c>
      <c r="K67" s="133">
        <f t="shared" si="10"/>
        <v>0</v>
      </c>
      <c r="L67" s="132">
        <f t="shared" si="11"/>
        <v>0</v>
      </c>
      <c r="M67" s="244">
        <f t="shared" si="12"/>
        <v>0</v>
      </c>
      <c r="N67" s="233"/>
      <c r="O67" s="235">
        <v>4.6</v>
      </c>
      <c r="P67" s="245">
        <f t="shared" si="13"/>
        <v>11.5</v>
      </c>
      <c r="Q67" s="4"/>
    </row>
    <row r="68" ht="15.75" customHeight="1">
      <c r="A68" s="239">
        <v>32.0</v>
      </c>
      <c r="B68" s="128">
        <f t="shared" si="1"/>
        <v>0</v>
      </c>
      <c r="C68" s="129">
        <f t="shared" si="2"/>
        <v>0</v>
      </c>
      <c r="D68" s="130">
        <f t="shared" si="3"/>
        <v>0</v>
      </c>
      <c r="E68" s="131">
        <f t="shared" si="4"/>
        <v>0</v>
      </c>
      <c r="F68" s="133">
        <f t="shared" si="5"/>
        <v>1</v>
      </c>
      <c r="G68" s="128">
        <f t="shared" si="6"/>
        <v>0</v>
      </c>
      <c r="H68" s="129">
        <f t="shared" si="7"/>
        <v>0</v>
      </c>
      <c r="I68" s="130">
        <f t="shared" si="8"/>
        <v>0</v>
      </c>
      <c r="J68" s="131">
        <f t="shared" si="9"/>
        <v>0</v>
      </c>
      <c r="K68" s="133">
        <f t="shared" si="10"/>
        <v>0</v>
      </c>
      <c r="L68" s="132">
        <f t="shared" si="11"/>
        <v>0</v>
      </c>
      <c r="M68" s="244">
        <f t="shared" si="12"/>
        <v>0</v>
      </c>
      <c r="N68" s="233"/>
      <c r="O68" s="235">
        <v>4.8</v>
      </c>
      <c r="P68" s="245">
        <f t="shared" si="13"/>
        <v>12</v>
      </c>
      <c r="Q68" s="4"/>
    </row>
    <row r="69" ht="15.75" customHeight="1">
      <c r="A69" s="239">
        <v>32.5</v>
      </c>
      <c r="B69" s="128">
        <f t="shared" si="1"/>
        <v>0</v>
      </c>
      <c r="C69" s="129">
        <f t="shared" si="2"/>
        <v>0</v>
      </c>
      <c r="D69" s="130">
        <f t="shared" si="3"/>
        <v>0</v>
      </c>
      <c r="E69" s="131">
        <f t="shared" si="4"/>
        <v>0</v>
      </c>
      <c r="F69" s="133">
        <f t="shared" si="5"/>
        <v>1</v>
      </c>
      <c r="G69" s="128">
        <f t="shared" si="6"/>
        <v>0</v>
      </c>
      <c r="H69" s="129">
        <f t="shared" si="7"/>
        <v>0</v>
      </c>
      <c r="I69" s="130">
        <f t="shared" si="8"/>
        <v>0</v>
      </c>
      <c r="J69" s="131">
        <f t="shared" si="9"/>
        <v>0</v>
      </c>
      <c r="K69" s="133">
        <f t="shared" si="10"/>
        <v>0</v>
      </c>
      <c r="L69" s="132">
        <f t="shared" si="11"/>
        <v>0</v>
      </c>
      <c r="M69" s="244">
        <f t="shared" si="12"/>
        <v>0</v>
      </c>
      <c r="N69" s="233"/>
      <c r="O69" s="235">
        <v>5.0</v>
      </c>
      <c r="P69" s="245">
        <f t="shared" si="13"/>
        <v>12.5</v>
      </c>
      <c r="Q69" s="4"/>
    </row>
    <row r="70" ht="15.75" customHeight="1">
      <c r="A70" s="239">
        <v>33.0</v>
      </c>
      <c r="B70" s="128">
        <f t="shared" si="1"/>
        <v>0</v>
      </c>
      <c r="C70" s="129">
        <f t="shared" si="2"/>
        <v>0</v>
      </c>
      <c r="D70" s="130">
        <f t="shared" si="3"/>
        <v>0</v>
      </c>
      <c r="E70" s="131">
        <f t="shared" si="4"/>
        <v>0</v>
      </c>
      <c r="F70" s="133">
        <f t="shared" si="5"/>
        <v>1</v>
      </c>
      <c r="G70" s="128">
        <f t="shared" si="6"/>
        <v>0</v>
      </c>
      <c r="H70" s="129">
        <f t="shared" si="7"/>
        <v>0</v>
      </c>
      <c r="I70" s="130">
        <f t="shared" si="8"/>
        <v>0</v>
      </c>
      <c r="J70" s="131">
        <f t="shared" si="9"/>
        <v>0</v>
      </c>
      <c r="K70" s="133">
        <f t="shared" si="10"/>
        <v>0</v>
      </c>
      <c r="L70" s="132">
        <f t="shared" si="11"/>
        <v>0</v>
      </c>
      <c r="M70" s="244">
        <f t="shared" si="12"/>
        <v>0</v>
      </c>
      <c r="N70" s="233"/>
      <c r="O70" s="235">
        <v>5.2</v>
      </c>
      <c r="P70" s="245">
        <f t="shared" si="13"/>
        <v>13</v>
      </c>
      <c r="Q70" s="4"/>
    </row>
    <row r="71" ht="15.75" customHeight="1">
      <c r="A71" s="239">
        <v>33.5</v>
      </c>
      <c r="B71" s="128">
        <f t="shared" si="1"/>
        <v>0</v>
      </c>
      <c r="C71" s="129">
        <f t="shared" si="2"/>
        <v>0</v>
      </c>
      <c r="D71" s="130">
        <f t="shared" si="3"/>
        <v>0</v>
      </c>
      <c r="E71" s="131">
        <f t="shared" si="4"/>
        <v>0</v>
      </c>
      <c r="F71" s="133">
        <f t="shared" si="5"/>
        <v>1</v>
      </c>
      <c r="G71" s="128">
        <f t="shared" si="6"/>
        <v>0</v>
      </c>
      <c r="H71" s="129">
        <f t="shared" si="7"/>
        <v>0</v>
      </c>
      <c r="I71" s="130">
        <f t="shared" si="8"/>
        <v>0</v>
      </c>
      <c r="J71" s="131">
        <f t="shared" si="9"/>
        <v>0</v>
      </c>
      <c r="K71" s="133">
        <f t="shared" si="10"/>
        <v>0</v>
      </c>
      <c r="L71" s="132">
        <f t="shared" si="11"/>
        <v>0</v>
      </c>
      <c r="M71" s="244">
        <f t="shared" si="12"/>
        <v>0</v>
      </c>
      <c r="N71" s="233"/>
      <c r="O71" s="235">
        <v>5.4</v>
      </c>
      <c r="P71" s="245">
        <f t="shared" si="13"/>
        <v>13.5</v>
      </c>
      <c r="Q71" s="4"/>
    </row>
    <row r="72" ht="15.75" customHeight="1">
      <c r="A72" s="239">
        <v>34.0</v>
      </c>
      <c r="B72" s="128">
        <f t="shared" si="1"/>
        <v>0</v>
      </c>
      <c r="C72" s="129">
        <f t="shared" si="2"/>
        <v>0</v>
      </c>
      <c r="D72" s="130">
        <f t="shared" si="3"/>
        <v>0</v>
      </c>
      <c r="E72" s="131">
        <f t="shared" si="4"/>
        <v>0</v>
      </c>
      <c r="F72" s="133">
        <f t="shared" si="5"/>
        <v>1</v>
      </c>
      <c r="G72" s="128">
        <f t="shared" si="6"/>
        <v>0</v>
      </c>
      <c r="H72" s="129">
        <f t="shared" si="7"/>
        <v>0</v>
      </c>
      <c r="I72" s="130">
        <f t="shared" si="8"/>
        <v>0</v>
      </c>
      <c r="J72" s="131">
        <f t="shared" si="9"/>
        <v>0</v>
      </c>
      <c r="K72" s="133">
        <f t="shared" si="10"/>
        <v>0</v>
      </c>
      <c r="L72" s="132">
        <f t="shared" si="11"/>
        <v>0</v>
      </c>
      <c r="M72" s="244">
        <f t="shared" si="12"/>
        <v>0</v>
      </c>
      <c r="N72" s="233"/>
      <c r="O72" s="235">
        <v>5.6</v>
      </c>
      <c r="P72" s="245">
        <f t="shared" si="13"/>
        <v>14</v>
      </c>
      <c r="Q72" s="4"/>
    </row>
    <row r="73" ht="15.75" customHeight="1">
      <c r="A73" s="239">
        <v>34.5</v>
      </c>
      <c r="B73" s="128">
        <f t="shared" si="1"/>
        <v>0</v>
      </c>
      <c r="C73" s="129">
        <f t="shared" si="2"/>
        <v>0</v>
      </c>
      <c r="D73" s="130">
        <f t="shared" si="3"/>
        <v>0</v>
      </c>
      <c r="E73" s="131">
        <f t="shared" si="4"/>
        <v>0</v>
      </c>
      <c r="F73" s="133">
        <f t="shared" si="5"/>
        <v>1</v>
      </c>
      <c r="G73" s="128">
        <f t="shared" si="6"/>
        <v>0</v>
      </c>
      <c r="H73" s="129">
        <f t="shared" si="7"/>
        <v>0</v>
      </c>
      <c r="I73" s="130">
        <f t="shared" si="8"/>
        <v>0</v>
      </c>
      <c r="J73" s="131">
        <f t="shared" si="9"/>
        <v>0</v>
      </c>
      <c r="K73" s="133">
        <f t="shared" si="10"/>
        <v>0</v>
      </c>
      <c r="L73" s="132">
        <f t="shared" si="11"/>
        <v>0</v>
      </c>
      <c r="M73" s="244">
        <f t="shared" si="12"/>
        <v>0</v>
      </c>
      <c r="N73" s="233"/>
      <c r="O73" s="235">
        <v>5.8</v>
      </c>
      <c r="P73" s="245">
        <f t="shared" si="13"/>
        <v>14.5</v>
      </c>
      <c r="Q73" s="4"/>
    </row>
    <row r="74" ht="15.75" customHeight="1">
      <c r="A74" s="239">
        <v>35.0</v>
      </c>
      <c r="B74" s="128">
        <f t="shared" si="1"/>
        <v>0</v>
      </c>
      <c r="C74" s="129">
        <f t="shared" si="2"/>
        <v>0</v>
      </c>
      <c r="D74" s="130">
        <f t="shared" si="3"/>
        <v>0</v>
      </c>
      <c r="E74" s="131">
        <f t="shared" si="4"/>
        <v>0</v>
      </c>
      <c r="F74" s="133">
        <f t="shared" si="5"/>
        <v>1</v>
      </c>
      <c r="G74" s="128">
        <f t="shared" si="6"/>
        <v>1</v>
      </c>
      <c r="H74" s="129">
        <f t="shared" si="7"/>
        <v>0</v>
      </c>
      <c r="I74" s="130">
        <f t="shared" si="8"/>
        <v>0</v>
      </c>
      <c r="J74" s="131">
        <f t="shared" si="9"/>
        <v>0</v>
      </c>
      <c r="K74" s="133">
        <f t="shared" si="10"/>
        <v>0</v>
      </c>
      <c r="L74" s="132">
        <f t="shared" si="11"/>
        <v>0</v>
      </c>
      <c r="M74" s="244">
        <f t="shared" si="12"/>
        <v>0</v>
      </c>
      <c r="N74" s="233"/>
      <c r="O74" s="235">
        <v>6.0</v>
      </c>
      <c r="P74" s="245">
        <f t="shared" si="13"/>
        <v>15</v>
      </c>
      <c r="Q74" s="4"/>
    </row>
    <row r="75" ht="15.75" customHeight="1">
      <c r="A75" s="239">
        <v>35.5</v>
      </c>
      <c r="B75" s="128">
        <f t="shared" si="1"/>
        <v>0</v>
      </c>
      <c r="C75" s="129">
        <f t="shared" si="2"/>
        <v>0</v>
      </c>
      <c r="D75" s="130">
        <f t="shared" si="3"/>
        <v>0</v>
      </c>
      <c r="E75" s="131">
        <f t="shared" si="4"/>
        <v>0</v>
      </c>
      <c r="F75" s="133">
        <f t="shared" si="5"/>
        <v>1</v>
      </c>
      <c r="G75" s="128">
        <f t="shared" si="6"/>
        <v>1</v>
      </c>
      <c r="H75" s="129">
        <f t="shared" si="7"/>
        <v>0</v>
      </c>
      <c r="I75" s="130">
        <f t="shared" si="8"/>
        <v>0</v>
      </c>
      <c r="J75" s="131">
        <f t="shared" si="9"/>
        <v>0</v>
      </c>
      <c r="K75" s="133">
        <f t="shared" si="10"/>
        <v>0</v>
      </c>
      <c r="L75" s="132">
        <f t="shared" si="11"/>
        <v>0</v>
      </c>
      <c r="M75" s="244">
        <f t="shared" si="12"/>
        <v>0</v>
      </c>
      <c r="N75" s="233"/>
      <c r="O75" s="235">
        <v>6.2</v>
      </c>
      <c r="P75" s="245">
        <f t="shared" si="13"/>
        <v>15.5</v>
      </c>
      <c r="Q75" s="4"/>
    </row>
    <row r="76" ht="15.75" customHeight="1">
      <c r="A76" s="239">
        <v>36.0</v>
      </c>
      <c r="B76" s="128">
        <f t="shared" si="1"/>
        <v>0</v>
      </c>
      <c r="C76" s="129">
        <f t="shared" si="2"/>
        <v>0</v>
      </c>
      <c r="D76" s="130">
        <f t="shared" si="3"/>
        <v>0</v>
      </c>
      <c r="E76" s="131">
        <f t="shared" si="4"/>
        <v>0</v>
      </c>
      <c r="F76" s="133">
        <f t="shared" si="5"/>
        <v>1</v>
      </c>
      <c r="G76" s="128">
        <f t="shared" si="6"/>
        <v>1</v>
      </c>
      <c r="H76" s="129">
        <f t="shared" si="7"/>
        <v>0</v>
      </c>
      <c r="I76" s="130">
        <f t="shared" si="8"/>
        <v>0</v>
      </c>
      <c r="J76" s="131">
        <f t="shared" si="9"/>
        <v>0</v>
      </c>
      <c r="K76" s="133">
        <f t="shared" si="10"/>
        <v>0</v>
      </c>
      <c r="L76" s="132">
        <f t="shared" si="11"/>
        <v>0</v>
      </c>
      <c r="M76" s="244">
        <f t="shared" si="12"/>
        <v>0</v>
      </c>
      <c r="N76" s="233"/>
      <c r="O76" s="235">
        <v>6.4</v>
      </c>
      <c r="P76" s="245">
        <f t="shared" si="13"/>
        <v>16</v>
      </c>
      <c r="Q76" s="4"/>
    </row>
    <row r="77" ht="15.75" customHeight="1">
      <c r="A77" s="239">
        <v>36.5</v>
      </c>
      <c r="B77" s="128">
        <f t="shared" si="1"/>
        <v>0</v>
      </c>
      <c r="C77" s="129">
        <f t="shared" si="2"/>
        <v>0</v>
      </c>
      <c r="D77" s="130">
        <f t="shared" si="3"/>
        <v>0</v>
      </c>
      <c r="E77" s="131">
        <f t="shared" si="4"/>
        <v>0</v>
      </c>
      <c r="F77" s="133">
        <f t="shared" si="5"/>
        <v>1</v>
      </c>
      <c r="G77" s="128">
        <f t="shared" si="6"/>
        <v>1</v>
      </c>
      <c r="H77" s="129">
        <f t="shared" si="7"/>
        <v>0</v>
      </c>
      <c r="I77" s="130">
        <f t="shared" si="8"/>
        <v>0</v>
      </c>
      <c r="J77" s="131">
        <f t="shared" si="9"/>
        <v>0</v>
      </c>
      <c r="K77" s="133">
        <f t="shared" si="10"/>
        <v>0</v>
      </c>
      <c r="L77" s="132">
        <f t="shared" si="11"/>
        <v>0</v>
      </c>
      <c r="M77" s="244">
        <f t="shared" si="12"/>
        <v>0</v>
      </c>
      <c r="N77" s="233"/>
      <c r="O77" s="235">
        <v>6.6</v>
      </c>
      <c r="P77" s="245">
        <f t="shared" si="13"/>
        <v>16.5</v>
      </c>
      <c r="Q77" s="4"/>
    </row>
    <row r="78" ht="15.75" customHeight="1">
      <c r="A78" s="239">
        <v>37.0</v>
      </c>
      <c r="B78" s="128">
        <f t="shared" si="1"/>
        <v>0</v>
      </c>
      <c r="C78" s="129">
        <f t="shared" si="2"/>
        <v>0</v>
      </c>
      <c r="D78" s="130">
        <f t="shared" si="3"/>
        <v>0</v>
      </c>
      <c r="E78" s="131">
        <f t="shared" si="4"/>
        <v>0</v>
      </c>
      <c r="F78" s="133">
        <f t="shared" si="5"/>
        <v>1</v>
      </c>
      <c r="G78" s="128">
        <f t="shared" si="6"/>
        <v>1</v>
      </c>
      <c r="H78" s="129">
        <f t="shared" si="7"/>
        <v>0</v>
      </c>
      <c r="I78" s="130">
        <f t="shared" si="8"/>
        <v>0</v>
      </c>
      <c r="J78" s="131">
        <f t="shared" si="9"/>
        <v>0</v>
      </c>
      <c r="K78" s="133">
        <f t="shared" si="10"/>
        <v>0</v>
      </c>
      <c r="L78" s="132">
        <f t="shared" si="11"/>
        <v>0</v>
      </c>
      <c r="M78" s="244">
        <f t="shared" si="12"/>
        <v>0</v>
      </c>
      <c r="N78" s="233"/>
      <c r="O78" s="235">
        <v>6.8</v>
      </c>
      <c r="P78" s="245">
        <f t="shared" si="13"/>
        <v>17</v>
      </c>
      <c r="Q78" s="4"/>
    </row>
    <row r="79" ht="15.75" customHeight="1">
      <c r="A79" s="239">
        <v>37.5</v>
      </c>
      <c r="B79" s="128">
        <f t="shared" si="1"/>
        <v>0</v>
      </c>
      <c r="C79" s="129">
        <f t="shared" si="2"/>
        <v>0</v>
      </c>
      <c r="D79" s="130">
        <f t="shared" si="3"/>
        <v>0</v>
      </c>
      <c r="E79" s="131">
        <f t="shared" si="4"/>
        <v>0</v>
      </c>
      <c r="F79" s="133">
        <f t="shared" si="5"/>
        <v>1</v>
      </c>
      <c r="G79" s="128">
        <f t="shared" si="6"/>
        <v>1</v>
      </c>
      <c r="H79" s="129">
        <f t="shared" si="7"/>
        <v>0</v>
      </c>
      <c r="I79" s="130">
        <f t="shared" si="8"/>
        <v>0</v>
      </c>
      <c r="J79" s="131">
        <f t="shared" si="9"/>
        <v>0</v>
      </c>
      <c r="K79" s="133">
        <f t="shared" si="10"/>
        <v>0</v>
      </c>
      <c r="L79" s="132">
        <f t="shared" si="11"/>
        <v>0</v>
      </c>
      <c r="M79" s="244">
        <f t="shared" si="12"/>
        <v>0</v>
      </c>
      <c r="N79" s="233"/>
      <c r="O79" s="235">
        <v>7.0</v>
      </c>
      <c r="P79" s="245">
        <f t="shared" si="13"/>
        <v>17.5</v>
      </c>
      <c r="Q79" s="4"/>
    </row>
    <row r="80" ht="15.75" customHeight="1">
      <c r="A80" s="239">
        <v>38.0</v>
      </c>
      <c r="B80" s="128">
        <f t="shared" si="1"/>
        <v>0</v>
      </c>
      <c r="C80" s="129">
        <f t="shared" si="2"/>
        <v>0</v>
      </c>
      <c r="D80" s="130">
        <f t="shared" si="3"/>
        <v>0</v>
      </c>
      <c r="E80" s="131">
        <f t="shared" si="4"/>
        <v>0</v>
      </c>
      <c r="F80" s="133">
        <f t="shared" si="5"/>
        <v>1</v>
      </c>
      <c r="G80" s="128">
        <f t="shared" si="6"/>
        <v>1</v>
      </c>
      <c r="H80" s="129">
        <f t="shared" si="7"/>
        <v>0</v>
      </c>
      <c r="I80" s="130">
        <f t="shared" si="8"/>
        <v>0</v>
      </c>
      <c r="J80" s="131">
        <f t="shared" si="9"/>
        <v>0</v>
      </c>
      <c r="K80" s="133">
        <f t="shared" si="10"/>
        <v>0</v>
      </c>
      <c r="L80" s="132">
        <f t="shared" si="11"/>
        <v>0</v>
      </c>
      <c r="M80" s="244">
        <f t="shared" si="12"/>
        <v>0</v>
      </c>
      <c r="N80" s="233"/>
      <c r="O80" s="235">
        <v>7.2</v>
      </c>
      <c r="P80" s="245">
        <f t="shared" si="13"/>
        <v>18</v>
      </c>
      <c r="Q80" s="4"/>
    </row>
    <row r="81" ht="15.75" customHeight="1">
      <c r="A81" s="239">
        <v>38.5</v>
      </c>
      <c r="B81" s="128">
        <f t="shared" si="1"/>
        <v>0</v>
      </c>
      <c r="C81" s="129">
        <f t="shared" si="2"/>
        <v>0</v>
      </c>
      <c r="D81" s="130">
        <f t="shared" si="3"/>
        <v>0</v>
      </c>
      <c r="E81" s="131">
        <f t="shared" si="4"/>
        <v>0</v>
      </c>
      <c r="F81" s="133">
        <f t="shared" si="5"/>
        <v>1</v>
      </c>
      <c r="G81" s="128">
        <f t="shared" si="6"/>
        <v>1</v>
      </c>
      <c r="H81" s="129">
        <f t="shared" si="7"/>
        <v>0</v>
      </c>
      <c r="I81" s="130">
        <f t="shared" si="8"/>
        <v>0</v>
      </c>
      <c r="J81" s="131">
        <f t="shared" si="9"/>
        <v>0</v>
      </c>
      <c r="K81" s="133">
        <f t="shared" si="10"/>
        <v>0</v>
      </c>
      <c r="L81" s="132">
        <f t="shared" si="11"/>
        <v>0</v>
      </c>
      <c r="M81" s="244">
        <f t="shared" si="12"/>
        <v>0</v>
      </c>
      <c r="N81" s="233"/>
      <c r="O81" s="235">
        <v>7.4</v>
      </c>
      <c r="P81" s="245">
        <f t="shared" si="13"/>
        <v>18.5</v>
      </c>
      <c r="Q81" s="4"/>
    </row>
    <row r="82" ht="15.75" customHeight="1">
      <c r="A82" s="239">
        <v>39.0</v>
      </c>
      <c r="B82" s="128">
        <f t="shared" si="1"/>
        <v>0</v>
      </c>
      <c r="C82" s="129">
        <f t="shared" si="2"/>
        <v>0</v>
      </c>
      <c r="D82" s="130">
        <f t="shared" si="3"/>
        <v>0</v>
      </c>
      <c r="E82" s="131">
        <f t="shared" si="4"/>
        <v>0</v>
      </c>
      <c r="F82" s="133">
        <f t="shared" si="5"/>
        <v>1</v>
      </c>
      <c r="G82" s="128">
        <f t="shared" si="6"/>
        <v>1</v>
      </c>
      <c r="H82" s="129">
        <f t="shared" si="7"/>
        <v>0</v>
      </c>
      <c r="I82" s="130">
        <f t="shared" si="8"/>
        <v>0</v>
      </c>
      <c r="J82" s="131">
        <f t="shared" si="9"/>
        <v>0</v>
      </c>
      <c r="K82" s="133">
        <f t="shared" si="10"/>
        <v>0</v>
      </c>
      <c r="L82" s="132">
        <f t="shared" si="11"/>
        <v>0</v>
      </c>
      <c r="M82" s="244">
        <f t="shared" si="12"/>
        <v>0</v>
      </c>
      <c r="N82" s="233"/>
      <c r="O82" s="235">
        <v>7.6</v>
      </c>
      <c r="P82" s="245">
        <f t="shared" si="13"/>
        <v>19</v>
      </c>
      <c r="Q82" s="4"/>
    </row>
    <row r="83" ht="15.75" customHeight="1">
      <c r="A83" s="239">
        <v>39.5</v>
      </c>
      <c r="B83" s="128">
        <f t="shared" si="1"/>
        <v>0</v>
      </c>
      <c r="C83" s="129">
        <f t="shared" si="2"/>
        <v>0</v>
      </c>
      <c r="D83" s="130">
        <f t="shared" si="3"/>
        <v>0</v>
      </c>
      <c r="E83" s="131">
        <f t="shared" si="4"/>
        <v>0</v>
      </c>
      <c r="F83" s="133">
        <f t="shared" si="5"/>
        <v>1</v>
      </c>
      <c r="G83" s="128">
        <f t="shared" si="6"/>
        <v>1</v>
      </c>
      <c r="H83" s="129">
        <f t="shared" si="7"/>
        <v>0</v>
      </c>
      <c r="I83" s="130">
        <f t="shared" si="8"/>
        <v>0</v>
      </c>
      <c r="J83" s="131">
        <f t="shared" si="9"/>
        <v>0</v>
      </c>
      <c r="K83" s="133">
        <f t="shared" si="10"/>
        <v>0</v>
      </c>
      <c r="L83" s="132">
        <f t="shared" si="11"/>
        <v>0</v>
      </c>
      <c r="M83" s="244">
        <f t="shared" si="12"/>
        <v>0</v>
      </c>
      <c r="N83" s="233"/>
      <c r="O83" s="235">
        <v>7.8</v>
      </c>
      <c r="P83" s="245">
        <f t="shared" si="13"/>
        <v>19.5</v>
      </c>
      <c r="Q83" s="4"/>
    </row>
    <row r="84" ht="15.75" customHeight="1">
      <c r="A84" s="239">
        <v>40.0</v>
      </c>
      <c r="B84" s="128">
        <f t="shared" si="1"/>
        <v>0</v>
      </c>
      <c r="C84" s="129">
        <f t="shared" si="2"/>
        <v>0</v>
      </c>
      <c r="D84" s="130">
        <f t="shared" si="3"/>
        <v>0</v>
      </c>
      <c r="E84" s="131">
        <f t="shared" si="4"/>
        <v>1</v>
      </c>
      <c r="F84" s="133">
        <f t="shared" si="5"/>
        <v>0</v>
      </c>
      <c r="G84" s="128">
        <f t="shared" si="6"/>
        <v>0</v>
      </c>
      <c r="H84" s="129">
        <f t="shared" si="7"/>
        <v>0</v>
      </c>
      <c r="I84" s="130">
        <f t="shared" si="8"/>
        <v>0</v>
      </c>
      <c r="J84" s="131">
        <f t="shared" si="9"/>
        <v>0</v>
      </c>
      <c r="K84" s="133">
        <f t="shared" si="10"/>
        <v>0</v>
      </c>
      <c r="L84" s="132">
        <f t="shared" si="11"/>
        <v>0</v>
      </c>
      <c r="M84" s="244">
        <f t="shared" si="12"/>
        <v>0</v>
      </c>
      <c r="N84" s="233"/>
      <c r="O84" s="235">
        <v>8.0</v>
      </c>
      <c r="P84" s="245">
        <f t="shared" si="13"/>
        <v>20</v>
      </c>
      <c r="Q84" s="4"/>
    </row>
    <row r="85" ht="15.75" customHeight="1">
      <c r="A85" s="239">
        <v>40.5</v>
      </c>
      <c r="B85" s="128">
        <f t="shared" si="1"/>
        <v>0</v>
      </c>
      <c r="C85" s="129">
        <f t="shared" si="2"/>
        <v>0</v>
      </c>
      <c r="D85" s="130">
        <f t="shared" si="3"/>
        <v>0</v>
      </c>
      <c r="E85" s="131">
        <f t="shared" si="4"/>
        <v>1</v>
      </c>
      <c r="F85" s="133">
        <f t="shared" si="5"/>
        <v>0</v>
      </c>
      <c r="G85" s="128">
        <f t="shared" si="6"/>
        <v>0</v>
      </c>
      <c r="H85" s="129">
        <f t="shared" si="7"/>
        <v>0</v>
      </c>
      <c r="I85" s="130">
        <f t="shared" si="8"/>
        <v>0</v>
      </c>
      <c r="J85" s="131">
        <f t="shared" si="9"/>
        <v>0</v>
      </c>
      <c r="K85" s="133">
        <f t="shared" si="10"/>
        <v>0</v>
      </c>
      <c r="L85" s="132">
        <f t="shared" si="11"/>
        <v>0</v>
      </c>
      <c r="M85" s="244">
        <f t="shared" si="12"/>
        <v>0</v>
      </c>
      <c r="N85" s="233"/>
      <c r="O85" s="235">
        <v>8.2</v>
      </c>
      <c r="P85" s="245">
        <f t="shared" si="13"/>
        <v>20.5</v>
      </c>
      <c r="Q85" s="4"/>
    </row>
    <row r="86" ht="15.75" customHeight="1">
      <c r="A86" s="239">
        <v>41.0</v>
      </c>
      <c r="B86" s="128">
        <f t="shared" si="1"/>
        <v>0</v>
      </c>
      <c r="C86" s="129">
        <f t="shared" si="2"/>
        <v>0</v>
      </c>
      <c r="D86" s="130">
        <f t="shared" si="3"/>
        <v>0</v>
      </c>
      <c r="E86" s="131">
        <f t="shared" si="4"/>
        <v>1</v>
      </c>
      <c r="F86" s="133">
        <f t="shared" si="5"/>
        <v>0</v>
      </c>
      <c r="G86" s="128">
        <f t="shared" si="6"/>
        <v>0</v>
      </c>
      <c r="H86" s="129">
        <f t="shared" si="7"/>
        <v>0</v>
      </c>
      <c r="I86" s="130">
        <f t="shared" si="8"/>
        <v>0</v>
      </c>
      <c r="J86" s="131">
        <f t="shared" si="9"/>
        <v>0</v>
      </c>
      <c r="K86" s="133">
        <f t="shared" si="10"/>
        <v>0</v>
      </c>
      <c r="L86" s="132">
        <f t="shared" si="11"/>
        <v>0</v>
      </c>
      <c r="M86" s="244">
        <f t="shared" si="12"/>
        <v>0</v>
      </c>
      <c r="N86" s="233"/>
      <c r="O86" s="235">
        <v>8.4</v>
      </c>
      <c r="P86" s="245">
        <f t="shared" si="13"/>
        <v>21</v>
      </c>
      <c r="Q86" s="4"/>
    </row>
    <row r="87" ht="15.75" customHeight="1">
      <c r="A87" s="239">
        <v>41.5</v>
      </c>
      <c r="B87" s="128">
        <f t="shared" si="1"/>
        <v>0</v>
      </c>
      <c r="C87" s="129">
        <f t="shared" si="2"/>
        <v>0</v>
      </c>
      <c r="D87" s="130">
        <f t="shared" si="3"/>
        <v>0</v>
      </c>
      <c r="E87" s="131">
        <f t="shared" si="4"/>
        <v>1</v>
      </c>
      <c r="F87" s="133">
        <f t="shared" si="5"/>
        <v>0</v>
      </c>
      <c r="G87" s="128">
        <f t="shared" si="6"/>
        <v>0</v>
      </c>
      <c r="H87" s="129">
        <f t="shared" si="7"/>
        <v>0</v>
      </c>
      <c r="I87" s="130">
        <f t="shared" si="8"/>
        <v>0</v>
      </c>
      <c r="J87" s="131">
        <f t="shared" si="9"/>
        <v>0</v>
      </c>
      <c r="K87" s="133">
        <f t="shared" si="10"/>
        <v>0</v>
      </c>
      <c r="L87" s="132">
        <f t="shared" si="11"/>
        <v>0</v>
      </c>
      <c r="M87" s="244">
        <f t="shared" si="12"/>
        <v>0</v>
      </c>
      <c r="N87" s="233"/>
      <c r="O87" s="235">
        <v>8.6</v>
      </c>
      <c r="P87" s="245">
        <f t="shared" si="13"/>
        <v>21.5</v>
      </c>
      <c r="Q87" s="4"/>
    </row>
    <row r="88" ht="15.75" customHeight="1">
      <c r="A88" s="239">
        <v>42.0</v>
      </c>
      <c r="B88" s="128">
        <f t="shared" si="1"/>
        <v>0</v>
      </c>
      <c r="C88" s="129">
        <f t="shared" si="2"/>
        <v>0</v>
      </c>
      <c r="D88" s="130">
        <f t="shared" si="3"/>
        <v>0</v>
      </c>
      <c r="E88" s="131">
        <f t="shared" si="4"/>
        <v>1</v>
      </c>
      <c r="F88" s="133">
        <f t="shared" si="5"/>
        <v>0</v>
      </c>
      <c r="G88" s="128">
        <f t="shared" si="6"/>
        <v>0</v>
      </c>
      <c r="H88" s="129">
        <f t="shared" si="7"/>
        <v>0</v>
      </c>
      <c r="I88" s="130">
        <f t="shared" si="8"/>
        <v>0</v>
      </c>
      <c r="J88" s="131">
        <f t="shared" si="9"/>
        <v>0</v>
      </c>
      <c r="K88" s="133">
        <f t="shared" si="10"/>
        <v>0</v>
      </c>
      <c r="L88" s="132">
        <f t="shared" si="11"/>
        <v>0</v>
      </c>
      <c r="M88" s="244">
        <f t="shared" si="12"/>
        <v>0</v>
      </c>
      <c r="N88" s="233"/>
      <c r="O88" s="235">
        <v>8.8</v>
      </c>
      <c r="P88" s="245">
        <f t="shared" si="13"/>
        <v>22</v>
      </c>
      <c r="Q88" s="4"/>
    </row>
    <row r="89" ht="15.75" customHeight="1">
      <c r="A89" s="239">
        <v>42.5</v>
      </c>
      <c r="B89" s="128">
        <f t="shared" si="1"/>
        <v>0</v>
      </c>
      <c r="C89" s="129">
        <f t="shared" si="2"/>
        <v>0</v>
      </c>
      <c r="D89" s="130">
        <f t="shared" si="3"/>
        <v>0</v>
      </c>
      <c r="E89" s="131">
        <f t="shared" si="4"/>
        <v>1</v>
      </c>
      <c r="F89" s="133">
        <f t="shared" si="5"/>
        <v>0</v>
      </c>
      <c r="G89" s="128">
        <f t="shared" si="6"/>
        <v>0</v>
      </c>
      <c r="H89" s="129">
        <f t="shared" si="7"/>
        <v>0</v>
      </c>
      <c r="I89" s="130">
        <f t="shared" si="8"/>
        <v>0</v>
      </c>
      <c r="J89" s="131">
        <f t="shared" si="9"/>
        <v>0</v>
      </c>
      <c r="K89" s="133">
        <f t="shared" si="10"/>
        <v>0</v>
      </c>
      <c r="L89" s="132">
        <f t="shared" si="11"/>
        <v>0</v>
      </c>
      <c r="M89" s="244">
        <f t="shared" si="12"/>
        <v>0</v>
      </c>
      <c r="N89" s="233"/>
      <c r="O89" s="235">
        <v>9.0</v>
      </c>
      <c r="P89" s="245">
        <f t="shared" si="13"/>
        <v>22.5</v>
      </c>
      <c r="Q89" s="4"/>
    </row>
    <row r="90" ht="15.75" customHeight="1">
      <c r="A90" s="239">
        <v>43.0</v>
      </c>
      <c r="B90" s="128">
        <f t="shared" si="1"/>
        <v>0</v>
      </c>
      <c r="C90" s="129">
        <f t="shared" si="2"/>
        <v>0</v>
      </c>
      <c r="D90" s="130">
        <f t="shared" si="3"/>
        <v>0</v>
      </c>
      <c r="E90" s="131">
        <f t="shared" si="4"/>
        <v>1</v>
      </c>
      <c r="F90" s="133">
        <f t="shared" si="5"/>
        <v>0</v>
      </c>
      <c r="G90" s="128">
        <f t="shared" si="6"/>
        <v>0</v>
      </c>
      <c r="H90" s="129">
        <f t="shared" si="7"/>
        <v>0</v>
      </c>
      <c r="I90" s="130">
        <f t="shared" si="8"/>
        <v>0</v>
      </c>
      <c r="J90" s="131">
        <f t="shared" si="9"/>
        <v>0</v>
      </c>
      <c r="K90" s="133">
        <f t="shared" si="10"/>
        <v>0</v>
      </c>
      <c r="L90" s="132">
        <f t="shared" si="11"/>
        <v>0</v>
      </c>
      <c r="M90" s="244">
        <f t="shared" si="12"/>
        <v>0</v>
      </c>
      <c r="N90" s="233"/>
      <c r="O90" s="235">
        <v>9.2</v>
      </c>
      <c r="P90" s="245">
        <f t="shared" si="13"/>
        <v>23</v>
      </c>
      <c r="Q90" s="4"/>
    </row>
    <row r="91" ht="15.75" customHeight="1">
      <c r="A91" s="239">
        <v>43.5</v>
      </c>
      <c r="B91" s="128">
        <f t="shared" si="1"/>
        <v>0</v>
      </c>
      <c r="C91" s="129">
        <f t="shared" si="2"/>
        <v>0</v>
      </c>
      <c r="D91" s="130">
        <f t="shared" si="3"/>
        <v>0</v>
      </c>
      <c r="E91" s="131">
        <f t="shared" si="4"/>
        <v>1</v>
      </c>
      <c r="F91" s="133">
        <f t="shared" si="5"/>
        <v>0</v>
      </c>
      <c r="G91" s="128">
        <f t="shared" si="6"/>
        <v>0</v>
      </c>
      <c r="H91" s="129">
        <f t="shared" si="7"/>
        <v>0</v>
      </c>
      <c r="I91" s="130">
        <f t="shared" si="8"/>
        <v>0</v>
      </c>
      <c r="J91" s="131">
        <f t="shared" si="9"/>
        <v>0</v>
      </c>
      <c r="K91" s="133">
        <f t="shared" si="10"/>
        <v>0</v>
      </c>
      <c r="L91" s="132">
        <f t="shared" si="11"/>
        <v>0</v>
      </c>
      <c r="M91" s="244">
        <f t="shared" si="12"/>
        <v>0</v>
      </c>
      <c r="N91" s="233"/>
      <c r="O91" s="235">
        <v>9.4</v>
      </c>
      <c r="P91" s="245">
        <f t="shared" si="13"/>
        <v>23.5</v>
      </c>
      <c r="Q91" s="4"/>
    </row>
    <row r="92" ht="15.75" customHeight="1">
      <c r="A92" s="239">
        <v>44.0</v>
      </c>
      <c r="B92" s="128">
        <f t="shared" si="1"/>
        <v>0</v>
      </c>
      <c r="C92" s="129">
        <f t="shared" si="2"/>
        <v>0</v>
      </c>
      <c r="D92" s="130">
        <f t="shared" si="3"/>
        <v>0</v>
      </c>
      <c r="E92" s="131">
        <f t="shared" si="4"/>
        <v>1</v>
      </c>
      <c r="F92" s="133">
        <f t="shared" si="5"/>
        <v>0</v>
      </c>
      <c r="G92" s="128">
        <f t="shared" si="6"/>
        <v>0</v>
      </c>
      <c r="H92" s="129">
        <f t="shared" si="7"/>
        <v>0</v>
      </c>
      <c r="I92" s="130">
        <f t="shared" si="8"/>
        <v>0</v>
      </c>
      <c r="J92" s="131">
        <f t="shared" si="9"/>
        <v>0</v>
      </c>
      <c r="K92" s="133">
        <f t="shared" si="10"/>
        <v>0</v>
      </c>
      <c r="L92" s="132">
        <f t="shared" si="11"/>
        <v>0</v>
      </c>
      <c r="M92" s="244">
        <f t="shared" si="12"/>
        <v>0</v>
      </c>
      <c r="N92" s="233"/>
      <c r="O92" s="235">
        <v>9.6</v>
      </c>
      <c r="P92" s="245">
        <f t="shared" si="13"/>
        <v>24</v>
      </c>
      <c r="Q92" s="4"/>
    </row>
    <row r="93" ht="15.75" customHeight="1">
      <c r="A93" s="239">
        <v>44.5</v>
      </c>
      <c r="B93" s="128">
        <f t="shared" si="1"/>
        <v>0</v>
      </c>
      <c r="C93" s="129">
        <f t="shared" si="2"/>
        <v>0</v>
      </c>
      <c r="D93" s="130">
        <f t="shared" si="3"/>
        <v>0</v>
      </c>
      <c r="E93" s="131">
        <f t="shared" si="4"/>
        <v>1</v>
      </c>
      <c r="F93" s="133">
        <f t="shared" si="5"/>
        <v>0</v>
      </c>
      <c r="G93" s="128">
        <f t="shared" si="6"/>
        <v>0</v>
      </c>
      <c r="H93" s="129">
        <f t="shared" si="7"/>
        <v>0</v>
      </c>
      <c r="I93" s="130">
        <f t="shared" si="8"/>
        <v>0</v>
      </c>
      <c r="J93" s="131">
        <f t="shared" si="9"/>
        <v>0</v>
      </c>
      <c r="K93" s="133">
        <f t="shared" si="10"/>
        <v>0</v>
      </c>
      <c r="L93" s="132">
        <f t="shared" si="11"/>
        <v>0</v>
      </c>
      <c r="M93" s="244">
        <f t="shared" si="12"/>
        <v>0</v>
      </c>
      <c r="N93" s="233"/>
      <c r="O93" s="235">
        <v>9.8</v>
      </c>
      <c r="P93" s="245">
        <f t="shared" si="13"/>
        <v>24.5</v>
      </c>
      <c r="Q93" s="4"/>
    </row>
    <row r="94" ht="15.75" customHeight="1">
      <c r="A94" s="239">
        <v>45.0</v>
      </c>
      <c r="B94" s="128">
        <f t="shared" si="1"/>
        <v>0</v>
      </c>
      <c r="C94" s="129">
        <f t="shared" si="2"/>
        <v>0</v>
      </c>
      <c r="D94" s="130">
        <f t="shared" si="3"/>
        <v>0</v>
      </c>
      <c r="E94" s="131">
        <f t="shared" si="4"/>
        <v>1</v>
      </c>
      <c r="F94" s="133">
        <f t="shared" si="5"/>
        <v>0</v>
      </c>
      <c r="G94" s="128">
        <f t="shared" si="6"/>
        <v>1</v>
      </c>
      <c r="H94" s="129">
        <f t="shared" si="7"/>
        <v>0</v>
      </c>
      <c r="I94" s="130">
        <f t="shared" si="8"/>
        <v>0</v>
      </c>
      <c r="J94" s="131">
        <f t="shared" si="9"/>
        <v>0</v>
      </c>
      <c r="K94" s="133">
        <f t="shared" si="10"/>
        <v>0</v>
      </c>
      <c r="L94" s="132">
        <f t="shared" si="11"/>
        <v>0</v>
      </c>
      <c r="M94" s="244">
        <f t="shared" si="12"/>
        <v>0</v>
      </c>
      <c r="N94" s="233"/>
      <c r="O94" s="235">
        <v>10.0</v>
      </c>
      <c r="P94" s="245">
        <f t="shared" si="13"/>
        <v>25</v>
      </c>
      <c r="Q94" s="4"/>
    </row>
    <row r="95" ht="15.75" customHeight="1">
      <c r="A95" s="239">
        <v>45.5</v>
      </c>
      <c r="B95" s="128">
        <f t="shared" si="1"/>
        <v>0</v>
      </c>
      <c r="C95" s="129">
        <f t="shared" si="2"/>
        <v>0</v>
      </c>
      <c r="D95" s="130">
        <f t="shared" si="3"/>
        <v>0</v>
      </c>
      <c r="E95" s="131">
        <f t="shared" si="4"/>
        <v>1</v>
      </c>
      <c r="F95" s="133">
        <f t="shared" si="5"/>
        <v>0</v>
      </c>
      <c r="G95" s="128">
        <f t="shared" si="6"/>
        <v>1</v>
      </c>
      <c r="H95" s="129">
        <f t="shared" si="7"/>
        <v>0</v>
      </c>
      <c r="I95" s="130">
        <f t="shared" si="8"/>
        <v>0</v>
      </c>
      <c r="J95" s="131">
        <f t="shared" si="9"/>
        <v>0</v>
      </c>
      <c r="K95" s="133">
        <f t="shared" si="10"/>
        <v>0</v>
      </c>
      <c r="L95" s="132">
        <f t="shared" si="11"/>
        <v>0</v>
      </c>
      <c r="M95" s="244">
        <f t="shared" si="12"/>
        <v>0</v>
      </c>
      <c r="N95" s="233"/>
      <c r="O95" s="235">
        <v>10.2</v>
      </c>
      <c r="P95" s="245">
        <f t="shared" si="13"/>
        <v>25.5</v>
      </c>
      <c r="Q95" s="4"/>
    </row>
    <row r="96" ht="15.75" customHeight="1">
      <c r="A96" s="239">
        <v>46.0</v>
      </c>
      <c r="B96" s="128">
        <f t="shared" si="1"/>
        <v>0</v>
      </c>
      <c r="C96" s="129">
        <f t="shared" si="2"/>
        <v>0</v>
      </c>
      <c r="D96" s="130">
        <f t="shared" si="3"/>
        <v>0</v>
      </c>
      <c r="E96" s="131">
        <f t="shared" si="4"/>
        <v>1</v>
      </c>
      <c r="F96" s="133">
        <f t="shared" si="5"/>
        <v>0</v>
      </c>
      <c r="G96" s="128">
        <f t="shared" si="6"/>
        <v>1</v>
      </c>
      <c r="H96" s="129">
        <f t="shared" si="7"/>
        <v>0</v>
      </c>
      <c r="I96" s="130">
        <f t="shared" si="8"/>
        <v>0</v>
      </c>
      <c r="J96" s="131">
        <f t="shared" si="9"/>
        <v>0</v>
      </c>
      <c r="K96" s="133">
        <f t="shared" si="10"/>
        <v>0</v>
      </c>
      <c r="L96" s="132">
        <f t="shared" si="11"/>
        <v>0</v>
      </c>
      <c r="M96" s="244">
        <f t="shared" si="12"/>
        <v>0</v>
      </c>
      <c r="N96" s="233"/>
      <c r="O96" s="235">
        <v>10.4</v>
      </c>
      <c r="P96" s="245">
        <f t="shared" si="13"/>
        <v>26</v>
      </c>
      <c r="Q96" s="4"/>
    </row>
    <row r="97" ht="15.75" customHeight="1">
      <c r="A97" s="239">
        <v>46.5</v>
      </c>
      <c r="B97" s="128">
        <f t="shared" si="1"/>
        <v>0</v>
      </c>
      <c r="C97" s="129">
        <f t="shared" si="2"/>
        <v>0</v>
      </c>
      <c r="D97" s="130">
        <f t="shared" si="3"/>
        <v>0</v>
      </c>
      <c r="E97" s="131">
        <f t="shared" si="4"/>
        <v>1</v>
      </c>
      <c r="F97" s="133">
        <f t="shared" si="5"/>
        <v>0</v>
      </c>
      <c r="G97" s="128">
        <f t="shared" si="6"/>
        <v>1</v>
      </c>
      <c r="H97" s="129">
        <f t="shared" si="7"/>
        <v>0</v>
      </c>
      <c r="I97" s="130">
        <f t="shared" si="8"/>
        <v>0</v>
      </c>
      <c r="J97" s="131">
        <f t="shared" si="9"/>
        <v>0</v>
      </c>
      <c r="K97" s="133">
        <f t="shared" si="10"/>
        <v>0</v>
      </c>
      <c r="L97" s="132">
        <f t="shared" si="11"/>
        <v>0</v>
      </c>
      <c r="M97" s="244">
        <f t="shared" si="12"/>
        <v>0</v>
      </c>
      <c r="N97" s="233"/>
      <c r="O97" s="235">
        <v>10.6</v>
      </c>
      <c r="P97" s="245">
        <f t="shared" si="13"/>
        <v>26.5</v>
      </c>
      <c r="Q97" s="4"/>
    </row>
    <row r="98" ht="15.75" customHeight="1">
      <c r="A98" s="239">
        <v>47.0</v>
      </c>
      <c r="B98" s="128">
        <f t="shared" si="1"/>
        <v>0</v>
      </c>
      <c r="C98" s="129">
        <f t="shared" si="2"/>
        <v>0</v>
      </c>
      <c r="D98" s="130">
        <f t="shared" si="3"/>
        <v>0</v>
      </c>
      <c r="E98" s="131">
        <f t="shared" si="4"/>
        <v>1</v>
      </c>
      <c r="F98" s="133">
        <f t="shared" si="5"/>
        <v>0</v>
      </c>
      <c r="G98" s="128">
        <f t="shared" si="6"/>
        <v>1</v>
      </c>
      <c r="H98" s="129">
        <f t="shared" si="7"/>
        <v>0</v>
      </c>
      <c r="I98" s="130">
        <f t="shared" si="8"/>
        <v>0</v>
      </c>
      <c r="J98" s="131">
        <f t="shared" si="9"/>
        <v>0</v>
      </c>
      <c r="K98" s="133">
        <f t="shared" si="10"/>
        <v>0</v>
      </c>
      <c r="L98" s="132">
        <f t="shared" si="11"/>
        <v>0</v>
      </c>
      <c r="M98" s="244">
        <f t="shared" si="12"/>
        <v>0</v>
      </c>
      <c r="N98" s="233"/>
      <c r="O98" s="235">
        <v>10.8</v>
      </c>
      <c r="P98" s="245">
        <f t="shared" si="13"/>
        <v>27</v>
      </c>
      <c r="Q98" s="4"/>
    </row>
    <row r="99" ht="15.75" customHeight="1">
      <c r="A99" s="239">
        <v>47.5</v>
      </c>
      <c r="B99" s="128">
        <f t="shared" si="1"/>
        <v>0</v>
      </c>
      <c r="C99" s="129">
        <f t="shared" si="2"/>
        <v>0</v>
      </c>
      <c r="D99" s="130">
        <f t="shared" si="3"/>
        <v>0</v>
      </c>
      <c r="E99" s="131">
        <f t="shared" si="4"/>
        <v>1</v>
      </c>
      <c r="F99" s="133">
        <f t="shared" si="5"/>
        <v>0</v>
      </c>
      <c r="G99" s="128">
        <f t="shared" si="6"/>
        <v>1</v>
      </c>
      <c r="H99" s="129">
        <f t="shared" si="7"/>
        <v>0</v>
      </c>
      <c r="I99" s="130">
        <f t="shared" si="8"/>
        <v>0</v>
      </c>
      <c r="J99" s="131">
        <f t="shared" si="9"/>
        <v>0</v>
      </c>
      <c r="K99" s="133">
        <f t="shared" si="10"/>
        <v>0</v>
      </c>
      <c r="L99" s="132">
        <f t="shared" si="11"/>
        <v>0</v>
      </c>
      <c r="M99" s="244">
        <f t="shared" si="12"/>
        <v>0</v>
      </c>
      <c r="N99" s="233"/>
      <c r="O99" s="235">
        <v>11.0</v>
      </c>
      <c r="P99" s="245">
        <f t="shared" si="13"/>
        <v>27.5</v>
      </c>
      <c r="Q99" s="4"/>
    </row>
    <row r="100" ht="15.75" customHeight="1">
      <c r="A100" s="239">
        <v>48.0</v>
      </c>
      <c r="B100" s="128">
        <f t="shared" si="1"/>
        <v>0</v>
      </c>
      <c r="C100" s="129">
        <f t="shared" si="2"/>
        <v>0</v>
      </c>
      <c r="D100" s="130">
        <f t="shared" si="3"/>
        <v>0</v>
      </c>
      <c r="E100" s="131">
        <f t="shared" si="4"/>
        <v>1</v>
      </c>
      <c r="F100" s="133">
        <f t="shared" si="5"/>
        <v>0</v>
      </c>
      <c r="G100" s="128">
        <f t="shared" si="6"/>
        <v>1</v>
      </c>
      <c r="H100" s="129">
        <f t="shared" si="7"/>
        <v>0</v>
      </c>
      <c r="I100" s="130">
        <f t="shared" si="8"/>
        <v>0</v>
      </c>
      <c r="J100" s="131">
        <f t="shared" si="9"/>
        <v>0</v>
      </c>
      <c r="K100" s="133">
        <f t="shared" si="10"/>
        <v>0</v>
      </c>
      <c r="L100" s="132">
        <f t="shared" si="11"/>
        <v>0</v>
      </c>
      <c r="M100" s="244">
        <f t="shared" si="12"/>
        <v>0</v>
      </c>
      <c r="N100" s="233"/>
      <c r="O100" s="235">
        <v>11.2</v>
      </c>
      <c r="P100" s="245">
        <f t="shared" si="13"/>
        <v>28</v>
      </c>
      <c r="Q100" s="4"/>
    </row>
    <row r="101" ht="15.75" customHeight="1">
      <c r="A101" s="239">
        <v>48.5</v>
      </c>
      <c r="B101" s="128">
        <f t="shared" si="1"/>
        <v>0</v>
      </c>
      <c r="C101" s="129">
        <f t="shared" si="2"/>
        <v>0</v>
      </c>
      <c r="D101" s="130">
        <f t="shared" si="3"/>
        <v>0</v>
      </c>
      <c r="E101" s="131">
        <f t="shared" si="4"/>
        <v>1</v>
      </c>
      <c r="F101" s="133">
        <f t="shared" si="5"/>
        <v>0</v>
      </c>
      <c r="G101" s="128">
        <f t="shared" si="6"/>
        <v>1</v>
      </c>
      <c r="H101" s="129">
        <f t="shared" si="7"/>
        <v>0</v>
      </c>
      <c r="I101" s="130">
        <f t="shared" si="8"/>
        <v>0</v>
      </c>
      <c r="J101" s="131">
        <f t="shared" si="9"/>
        <v>0</v>
      </c>
      <c r="K101" s="133">
        <f t="shared" si="10"/>
        <v>0</v>
      </c>
      <c r="L101" s="132">
        <f t="shared" si="11"/>
        <v>0</v>
      </c>
      <c r="M101" s="244">
        <f t="shared" si="12"/>
        <v>0</v>
      </c>
      <c r="N101" s="233"/>
      <c r="O101" s="235">
        <v>11.4</v>
      </c>
      <c r="P101" s="245">
        <f t="shared" si="13"/>
        <v>28.5</v>
      </c>
      <c r="Q101" s="4"/>
    </row>
    <row r="102" ht="15.75" customHeight="1">
      <c r="A102" s="239">
        <v>49.0</v>
      </c>
      <c r="B102" s="128">
        <f t="shared" si="1"/>
        <v>0</v>
      </c>
      <c r="C102" s="129">
        <f t="shared" si="2"/>
        <v>0</v>
      </c>
      <c r="D102" s="130">
        <f t="shared" si="3"/>
        <v>0</v>
      </c>
      <c r="E102" s="131">
        <f t="shared" si="4"/>
        <v>1</v>
      </c>
      <c r="F102" s="133">
        <f t="shared" si="5"/>
        <v>0</v>
      </c>
      <c r="G102" s="128">
        <f t="shared" si="6"/>
        <v>1</v>
      </c>
      <c r="H102" s="129">
        <f t="shared" si="7"/>
        <v>0</v>
      </c>
      <c r="I102" s="130">
        <f t="shared" si="8"/>
        <v>0</v>
      </c>
      <c r="J102" s="131">
        <f t="shared" si="9"/>
        <v>0</v>
      </c>
      <c r="K102" s="133">
        <f t="shared" si="10"/>
        <v>0</v>
      </c>
      <c r="L102" s="132">
        <f t="shared" si="11"/>
        <v>0</v>
      </c>
      <c r="M102" s="244">
        <f t="shared" si="12"/>
        <v>0</v>
      </c>
      <c r="N102" s="233"/>
      <c r="O102" s="235">
        <v>11.6</v>
      </c>
      <c r="P102" s="245">
        <f t="shared" si="13"/>
        <v>29</v>
      </c>
      <c r="Q102" s="4"/>
    </row>
    <row r="103" ht="15.75" customHeight="1">
      <c r="A103" s="239">
        <v>49.5</v>
      </c>
      <c r="B103" s="128">
        <f t="shared" si="1"/>
        <v>0</v>
      </c>
      <c r="C103" s="129">
        <f t="shared" si="2"/>
        <v>0</v>
      </c>
      <c r="D103" s="130">
        <f t="shared" si="3"/>
        <v>0</v>
      </c>
      <c r="E103" s="131">
        <f t="shared" si="4"/>
        <v>1</v>
      </c>
      <c r="F103" s="133">
        <f t="shared" si="5"/>
        <v>0</v>
      </c>
      <c r="G103" s="128">
        <f t="shared" si="6"/>
        <v>1</v>
      </c>
      <c r="H103" s="129">
        <f t="shared" si="7"/>
        <v>0</v>
      </c>
      <c r="I103" s="130">
        <f t="shared" si="8"/>
        <v>0</v>
      </c>
      <c r="J103" s="131">
        <f t="shared" si="9"/>
        <v>0</v>
      </c>
      <c r="K103" s="133">
        <f t="shared" si="10"/>
        <v>0</v>
      </c>
      <c r="L103" s="132">
        <f t="shared" si="11"/>
        <v>0</v>
      </c>
      <c r="M103" s="244">
        <f t="shared" si="12"/>
        <v>0</v>
      </c>
      <c r="N103" s="233"/>
      <c r="O103" s="235">
        <v>11.8</v>
      </c>
      <c r="P103" s="245">
        <f t="shared" si="13"/>
        <v>29.5</v>
      </c>
      <c r="Q103" s="4"/>
    </row>
    <row r="104" ht="15.75" customHeight="1">
      <c r="A104" s="239">
        <v>50.0</v>
      </c>
      <c r="B104" s="128">
        <f t="shared" si="1"/>
        <v>0</v>
      </c>
      <c r="C104" s="129">
        <f t="shared" si="2"/>
        <v>0</v>
      </c>
      <c r="D104" s="130">
        <f t="shared" si="3"/>
        <v>1</v>
      </c>
      <c r="E104" s="131">
        <f t="shared" si="4"/>
        <v>0</v>
      </c>
      <c r="F104" s="133">
        <f t="shared" si="5"/>
        <v>0</v>
      </c>
      <c r="G104" s="128">
        <f t="shared" si="6"/>
        <v>0</v>
      </c>
      <c r="H104" s="129">
        <f t="shared" si="7"/>
        <v>0</v>
      </c>
      <c r="I104" s="130">
        <f t="shared" si="8"/>
        <v>0</v>
      </c>
      <c r="J104" s="131">
        <f t="shared" si="9"/>
        <v>0</v>
      </c>
      <c r="K104" s="133">
        <f t="shared" si="10"/>
        <v>0</v>
      </c>
      <c r="L104" s="132">
        <f t="shared" si="11"/>
        <v>0</v>
      </c>
      <c r="M104" s="244">
        <f t="shared" si="12"/>
        <v>0</v>
      </c>
      <c r="N104" s="233"/>
      <c r="O104" s="235">
        <v>12.0</v>
      </c>
      <c r="P104" s="245">
        <f t="shared" si="13"/>
        <v>30</v>
      </c>
      <c r="Q104" s="4"/>
    </row>
    <row r="105" ht="15.75" customHeight="1">
      <c r="A105" s="239">
        <v>50.5</v>
      </c>
      <c r="B105" s="128">
        <f t="shared" si="1"/>
        <v>0</v>
      </c>
      <c r="C105" s="129">
        <f t="shared" si="2"/>
        <v>0</v>
      </c>
      <c r="D105" s="130">
        <f t="shared" si="3"/>
        <v>1</v>
      </c>
      <c r="E105" s="131">
        <f t="shared" si="4"/>
        <v>0</v>
      </c>
      <c r="F105" s="133">
        <f t="shared" si="5"/>
        <v>0</v>
      </c>
      <c r="G105" s="128">
        <f t="shared" si="6"/>
        <v>0</v>
      </c>
      <c r="H105" s="129">
        <f t="shared" si="7"/>
        <v>0</v>
      </c>
      <c r="I105" s="130">
        <f t="shared" si="8"/>
        <v>0</v>
      </c>
      <c r="J105" s="131">
        <f t="shared" si="9"/>
        <v>0</v>
      </c>
      <c r="K105" s="133">
        <f t="shared" si="10"/>
        <v>0</v>
      </c>
      <c r="L105" s="132">
        <f t="shared" si="11"/>
        <v>0</v>
      </c>
      <c r="M105" s="244">
        <f t="shared" si="12"/>
        <v>0</v>
      </c>
      <c r="N105" s="233"/>
      <c r="O105" s="235">
        <v>12.2</v>
      </c>
      <c r="P105" s="245">
        <f t="shared" si="13"/>
        <v>30.5</v>
      </c>
      <c r="Q105" s="4"/>
    </row>
    <row r="106" ht="15.75" customHeight="1">
      <c r="A106" s="239">
        <v>51.0</v>
      </c>
      <c r="B106" s="128">
        <f t="shared" si="1"/>
        <v>0</v>
      </c>
      <c r="C106" s="129">
        <f t="shared" si="2"/>
        <v>0</v>
      </c>
      <c r="D106" s="130">
        <f t="shared" si="3"/>
        <v>1</v>
      </c>
      <c r="E106" s="131">
        <f t="shared" si="4"/>
        <v>0</v>
      </c>
      <c r="F106" s="133">
        <f t="shared" si="5"/>
        <v>0</v>
      </c>
      <c r="G106" s="128">
        <f t="shared" si="6"/>
        <v>0</v>
      </c>
      <c r="H106" s="129">
        <f t="shared" si="7"/>
        <v>0</v>
      </c>
      <c r="I106" s="130">
        <f t="shared" si="8"/>
        <v>0</v>
      </c>
      <c r="J106" s="131">
        <f t="shared" si="9"/>
        <v>0</v>
      </c>
      <c r="K106" s="133">
        <f t="shared" si="10"/>
        <v>0</v>
      </c>
      <c r="L106" s="132">
        <f t="shared" si="11"/>
        <v>0</v>
      </c>
      <c r="M106" s="244">
        <f t="shared" si="12"/>
        <v>0</v>
      </c>
      <c r="N106" s="233"/>
      <c r="O106" s="235">
        <v>12.4</v>
      </c>
      <c r="P106" s="245">
        <f t="shared" si="13"/>
        <v>31</v>
      </c>
      <c r="Q106" s="4"/>
    </row>
    <row r="107" ht="15.75" customHeight="1">
      <c r="A107" s="239">
        <v>51.5</v>
      </c>
      <c r="B107" s="128">
        <f t="shared" si="1"/>
        <v>0</v>
      </c>
      <c r="C107" s="129">
        <f t="shared" si="2"/>
        <v>0</v>
      </c>
      <c r="D107" s="130">
        <f t="shared" si="3"/>
        <v>1</v>
      </c>
      <c r="E107" s="131">
        <f t="shared" si="4"/>
        <v>0</v>
      </c>
      <c r="F107" s="133">
        <f t="shared" si="5"/>
        <v>0</v>
      </c>
      <c r="G107" s="128">
        <f t="shared" si="6"/>
        <v>0</v>
      </c>
      <c r="H107" s="129">
        <f t="shared" si="7"/>
        <v>0</v>
      </c>
      <c r="I107" s="130">
        <f t="shared" si="8"/>
        <v>0</v>
      </c>
      <c r="J107" s="131">
        <f t="shared" si="9"/>
        <v>0</v>
      </c>
      <c r="K107" s="133">
        <f t="shared" si="10"/>
        <v>0</v>
      </c>
      <c r="L107" s="132">
        <f t="shared" si="11"/>
        <v>0</v>
      </c>
      <c r="M107" s="244">
        <f t="shared" si="12"/>
        <v>0</v>
      </c>
      <c r="N107" s="233"/>
      <c r="O107" s="235">
        <v>12.6</v>
      </c>
      <c r="P107" s="245">
        <f t="shared" si="13"/>
        <v>31.5</v>
      </c>
      <c r="Q107" s="4"/>
    </row>
    <row r="108" ht="15.75" customHeight="1">
      <c r="A108" s="239">
        <v>52.0</v>
      </c>
      <c r="B108" s="128">
        <f t="shared" si="1"/>
        <v>0</v>
      </c>
      <c r="C108" s="129">
        <f t="shared" si="2"/>
        <v>0</v>
      </c>
      <c r="D108" s="130">
        <f t="shared" si="3"/>
        <v>1</v>
      </c>
      <c r="E108" s="131">
        <f t="shared" si="4"/>
        <v>0</v>
      </c>
      <c r="F108" s="133">
        <f t="shared" si="5"/>
        <v>0</v>
      </c>
      <c r="G108" s="128">
        <f t="shared" si="6"/>
        <v>0</v>
      </c>
      <c r="H108" s="129">
        <f t="shared" si="7"/>
        <v>0</v>
      </c>
      <c r="I108" s="130">
        <f t="shared" si="8"/>
        <v>0</v>
      </c>
      <c r="J108" s="131">
        <f t="shared" si="9"/>
        <v>0</v>
      </c>
      <c r="K108" s="133">
        <f t="shared" si="10"/>
        <v>0</v>
      </c>
      <c r="L108" s="132">
        <f t="shared" si="11"/>
        <v>0</v>
      </c>
      <c r="M108" s="244">
        <f t="shared" si="12"/>
        <v>0</v>
      </c>
      <c r="N108" s="233"/>
      <c r="O108" s="235">
        <v>12.8</v>
      </c>
      <c r="P108" s="245">
        <f t="shared" si="13"/>
        <v>32</v>
      </c>
      <c r="Q108" s="4"/>
    </row>
    <row r="109" ht="15.75" customHeight="1">
      <c r="A109" s="239">
        <v>52.5</v>
      </c>
      <c r="B109" s="128">
        <f t="shared" si="1"/>
        <v>0</v>
      </c>
      <c r="C109" s="129">
        <f t="shared" si="2"/>
        <v>0</v>
      </c>
      <c r="D109" s="130">
        <f t="shared" si="3"/>
        <v>1</v>
      </c>
      <c r="E109" s="131">
        <f t="shared" si="4"/>
        <v>0</v>
      </c>
      <c r="F109" s="133">
        <f t="shared" si="5"/>
        <v>0</v>
      </c>
      <c r="G109" s="128">
        <f t="shared" si="6"/>
        <v>0</v>
      </c>
      <c r="H109" s="129">
        <f t="shared" si="7"/>
        <v>0</v>
      </c>
      <c r="I109" s="130">
        <f t="shared" si="8"/>
        <v>0</v>
      </c>
      <c r="J109" s="131">
        <f t="shared" si="9"/>
        <v>0</v>
      </c>
      <c r="K109" s="133">
        <f t="shared" si="10"/>
        <v>0</v>
      </c>
      <c r="L109" s="132">
        <f t="shared" si="11"/>
        <v>0</v>
      </c>
      <c r="M109" s="244">
        <f t="shared" si="12"/>
        <v>0</v>
      </c>
      <c r="N109" s="233"/>
      <c r="O109" s="235">
        <v>13.0</v>
      </c>
      <c r="P109" s="245">
        <f t="shared" si="13"/>
        <v>32.5</v>
      </c>
      <c r="Q109" s="4"/>
    </row>
    <row r="110" ht="15.75" customHeight="1">
      <c r="A110" s="239">
        <v>53.0</v>
      </c>
      <c r="B110" s="128">
        <f t="shared" si="1"/>
        <v>0</v>
      </c>
      <c r="C110" s="129">
        <f t="shared" si="2"/>
        <v>0</v>
      </c>
      <c r="D110" s="130">
        <f t="shared" si="3"/>
        <v>1</v>
      </c>
      <c r="E110" s="131">
        <f t="shared" si="4"/>
        <v>0</v>
      </c>
      <c r="F110" s="133">
        <f t="shared" si="5"/>
        <v>0</v>
      </c>
      <c r="G110" s="128">
        <f t="shared" si="6"/>
        <v>0</v>
      </c>
      <c r="H110" s="129">
        <f t="shared" si="7"/>
        <v>0</v>
      </c>
      <c r="I110" s="130">
        <f t="shared" si="8"/>
        <v>0</v>
      </c>
      <c r="J110" s="131">
        <f t="shared" si="9"/>
        <v>0</v>
      </c>
      <c r="K110" s="133">
        <f t="shared" si="10"/>
        <v>0</v>
      </c>
      <c r="L110" s="132">
        <f t="shared" si="11"/>
        <v>0</v>
      </c>
      <c r="M110" s="244">
        <f t="shared" si="12"/>
        <v>0</v>
      </c>
      <c r="N110" s="233"/>
      <c r="O110" s="235">
        <v>13.2</v>
      </c>
      <c r="P110" s="245">
        <f t="shared" si="13"/>
        <v>33</v>
      </c>
      <c r="Q110" s="4"/>
    </row>
    <row r="111" ht="15.75" customHeight="1">
      <c r="A111" s="239">
        <v>53.5</v>
      </c>
      <c r="B111" s="128">
        <f t="shared" si="1"/>
        <v>0</v>
      </c>
      <c r="C111" s="129">
        <f t="shared" si="2"/>
        <v>0</v>
      </c>
      <c r="D111" s="130">
        <f t="shared" si="3"/>
        <v>1</v>
      </c>
      <c r="E111" s="131">
        <f t="shared" si="4"/>
        <v>0</v>
      </c>
      <c r="F111" s="133">
        <f t="shared" si="5"/>
        <v>0</v>
      </c>
      <c r="G111" s="128">
        <f t="shared" si="6"/>
        <v>0</v>
      </c>
      <c r="H111" s="129">
        <f t="shared" si="7"/>
        <v>0</v>
      </c>
      <c r="I111" s="130">
        <f t="shared" si="8"/>
        <v>0</v>
      </c>
      <c r="J111" s="131">
        <f t="shared" si="9"/>
        <v>0</v>
      </c>
      <c r="K111" s="133">
        <f t="shared" si="10"/>
        <v>0</v>
      </c>
      <c r="L111" s="132">
        <f t="shared" si="11"/>
        <v>0</v>
      </c>
      <c r="M111" s="244">
        <f t="shared" si="12"/>
        <v>0</v>
      </c>
      <c r="N111" s="233"/>
      <c r="O111" s="235">
        <v>13.4</v>
      </c>
      <c r="P111" s="245">
        <f t="shared" si="13"/>
        <v>33.5</v>
      </c>
      <c r="Q111" s="4"/>
    </row>
    <row r="112" ht="15.75" customHeight="1">
      <c r="A112" s="239">
        <v>54.0</v>
      </c>
      <c r="B112" s="128">
        <f t="shared" si="1"/>
        <v>0</v>
      </c>
      <c r="C112" s="129">
        <f t="shared" si="2"/>
        <v>0</v>
      </c>
      <c r="D112" s="130">
        <f t="shared" si="3"/>
        <v>1</v>
      </c>
      <c r="E112" s="131">
        <f t="shared" si="4"/>
        <v>0</v>
      </c>
      <c r="F112" s="133">
        <f t="shared" si="5"/>
        <v>0</v>
      </c>
      <c r="G112" s="128">
        <f t="shared" si="6"/>
        <v>0</v>
      </c>
      <c r="H112" s="129">
        <f t="shared" si="7"/>
        <v>0</v>
      </c>
      <c r="I112" s="130">
        <f t="shared" si="8"/>
        <v>0</v>
      </c>
      <c r="J112" s="131">
        <f t="shared" si="9"/>
        <v>0</v>
      </c>
      <c r="K112" s="133">
        <f t="shared" si="10"/>
        <v>0</v>
      </c>
      <c r="L112" s="132">
        <f t="shared" si="11"/>
        <v>0</v>
      </c>
      <c r="M112" s="244">
        <f t="shared" si="12"/>
        <v>0</v>
      </c>
      <c r="N112" s="233"/>
      <c r="O112" s="235">
        <v>13.6</v>
      </c>
      <c r="P112" s="245">
        <f t="shared" si="13"/>
        <v>34</v>
      </c>
      <c r="Q112" s="4"/>
    </row>
    <row r="113" ht="15.75" customHeight="1">
      <c r="A113" s="239">
        <v>54.5</v>
      </c>
      <c r="B113" s="128">
        <f t="shared" si="1"/>
        <v>0</v>
      </c>
      <c r="C113" s="129">
        <f t="shared" si="2"/>
        <v>0</v>
      </c>
      <c r="D113" s="130">
        <f t="shared" si="3"/>
        <v>1</v>
      </c>
      <c r="E113" s="131">
        <f t="shared" si="4"/>
        <v>0</v>
      </c>
      <c r="F113" s="133">
        <f t="shared" si="5"/>
        <v>0</v>
      </c>
      <c r="G113" s="128">
        <f t="shared" si="6"/>
        <v>0</v>
      </c>
      <c r="H113" s="129">
        <f t="shared" si="7"/>
        <v>0</v>
      </c>
      <c r="I113" s="130">
        <f t="shared" si="8"/>
        <v>0</v>
      </c>
      <c r="J113" s="131">
        <f t="shared" si="9"/>
        <v>0</v>
      </c>
      <c r="K113" s="133">
        <f t="shared" si="10"/>
        <v>0</v>
      </c>
      <c r="L113" s="132">
        <f t="shared" si="11"/>
        <v>0</v>
      </c>
      <c r="M113" s="244">
        <f t="shared" si="12"/>
        <v>0</v>
      </c>
      <c r="N113" s="233"/>
      <c r="O113" s="235">
        <v>13.8</v>
      </c>
      <c r="P113" s="245">
        <f t="shared" si="13"/>
        <v>34.5</v>
      </c>
      <c r="Q113" s="4"/>
    </row>
    <row r="114" ht="15.75" customHeight="1">
      <c r="A114" s="239">
        <v>55.0</v>
      </c>
      <c r="B114" s="128">
        <f t="shared" si="1"/>
        <v>0</v>
      </c>
      <c r="C114" s="129">
        <f t="shared" si="2"/>
        <v>0</v>
      </c>
      <c r="D114" s="130">
        <f t="shared" si="3"/>
        <v>1</v>
      </c>
      <c r="E114" s="131">
        <f t="shared" si="4"/>
        <v>0</v>
      </c>
      <c r="F114" s="133">
        <f t="shared" si="5"/>
        <v>0</v>
      </c>
      <c r="G114" s="128">
        <f t="shared" si="6"/>
        <v>1</v>
      </c>
      <c r="H114" s="129">
        <f t="shared" si="7"/>
        <v>0</v>
      </c>
      <c r="I114" s="130">
        <f t="shared" si="8"/>
        <v>0</v>
      </c>
      <c r="J114" s="131">
        <f t="shared" si="9"/>
        <v>0</v>
      </c>
      <c r="K114" s="133">
        <f t="shared" si="10"/>
        <v>0</v>
      </c>
      <c r="L114" s="132">
        <f t="shared" si="11"/>
        <v>0</v>
      </c>
      <c r="M114" s="244">
        <f t="shared" si="12"/>
        <v>0</v>
      </c>
      <c r="N114" s="233"/>
      <c r="O114" s="235">
        <v>14.0</v>
      </c>
      <c r="P114" s="245">
        <f t="shared" si="13"/>
        <v>35</v>
      </c>
      <c r="Q114" s="4"/>
    </row>
    <row r="115" ht="15.75" customHeight="1">
      <c r="A115" s="239">
        <v>55.5</v>
      </c>
      <c r="B115" s="128">
        <f t="shared" si="1"/>
        <v>0</v>
      </c>
      <c r="C115" s="129">
        <f t="shared" si="2"/>
        <v>0</v>
      </c>
      <c r="D115" s="130">
        <f t="shared" si="3"/>
        <v>1</v>
      </c>
      <c r="E115" s="131">
        <f t="shared" si="4"/>
        <v>0</v>
      </c>
      <c r="F115" s="133">
        <f t="shared" si="5"/>
        <v>0</v>
      </c>
      <c r="G115" s="128">
        <f t="shared" si="6"/>
        <v>1</v>
      </c>
      <c r="H115" s="129">
        <f t="shared" si="7"/>
        <v>0</v>
      </c>
      <c r="I115" s="130">
        <f t="shared" si="8"/>
        <v>0</v>
      </c>
      <c r="J115" s="131">
        <f t="shared" si="9"/>
        <v>0</v>
      </c>
      <c r="K115" s="133">
        <f t="shared" si="10"/>
        <v>0</v>
      </c>
      <c r="L115" s="132">
        <f t="shared" si="11"/>
        <v>0</v>
      </c>
      <c r="M115" s="244">
        <f t="shared" si="12"/>
        <v>0</v>
      </c>
      <c r="N115" s="233"/>
      <c r="O115" s="235">
        <v>14.2</v>
      </c>
      <c r="P115" s="245">
        <f t="shared" si="13"/>
        <v>35.5</v>
      </c>
      <c r="Q115" s="4"/>
    </row>
    <row r="116" ht="15.75" customHeight="1">
      <c r="A116" s="239">
        <v>56.0</v>
      </c>
      <c r="B116" s="128">
        <f t="shared" si="1"/>
        <v>0</v>
      </c>
      <c r="C116" s="129">
        <f t="shared" si="2"/>
        <v>0</v>
      </c>
      <c r="D116" s="130">
        <f t="shared" si="3"/>
        <v>1</v>
      </c>
      <c r="E116" s="131">
        <f t="shared" si="4"/>
        <v>0</v>
      </c>
      <c r="F116" s="133">
        <f t="shared" si="5"/>
        <v>0</v>
      </c>
      <c r="G116" s="128">
        <f t="shared" si="6"/>
        <v>1</v>
      </c>
      <c r="H116" s="129">
        <f t="shared" si="7"/>
        <v>0</v>
      </c>
      <c r="I116" s="130">
        <f t="shared" si="8"/>
        <v>0</v>
      </c>
      <c r="J116" s="131">
        <f t="shared" si="9"/>
        <v>0</v>
      </c>
      <c r="K116" s="133">
        <f t="shared" si="10"/>
        <v>0</v>
      </c>
      <c r="L116" s="132">
        <f t="shared" si="11"/>
        <v>0</v>
      </c>
      <c r="M116" s="244">
        <f t="shared" si="12"/>
        <v>0</v>
      </c>
      <c r="N116" s="233"/>
      <c r="O116" s="235">
        <v>14.4</v>
      </c>
      <c r="P116" s="245">
        <f t="shared" si="13"/>
        <v>36</v>
      </c>
      <c r="Q116" s="4"/>
    </row>
    <row r="117" ht="15.75" customHeight="1">
      <c r="A117" s="239">
        <v>56.5</v>
      </c>
      <c r="B117" s="128">
        <f t="shared" si="1"/>
        <v>0</v>
      </c>
      <c r="C117" s="129">
        <f t="shared" si="2"/>
        <v>0</v>
      </c>
      <c r="D117" s="130">
        <f t="shared" si="3"/>
        <v>1</v>
      </c>
      <c r="E117" s="131">
        <f t="shared" si="4"/>
        <v>0</v>
      </c>
      <c r="F117" s="133">
        <f t="shared" si="5"/>
        <v>0</v>
      </c>
      <c r="G117" s="128">
        <f t="shared" si="6"/>
        <v>1</v>
      </c>
      <c r="H117" s="129">
        <f t="shared" si="7"/>
        <v>0</v>
      </c>
      <c r="I117" s="130">
        <f t="shared" si="8"/>
        <v>0</v>
      </c>
      <c r="J117" s="131">
        <f t="shared" si="9"/>
        <v>0</v>
      </c>
      <c r="K117" s="133">
        <f t="shared" si="10"/>
        <v>0</v>
      </c>
      <c r="L117" s="132">
        <f t="shared" si="11"/>
        <v>0</v>
      </c>
      <c r="M117" s="244">
        <f t="shared" si="12"/>
        <v>0</v>
      </c>
      <c r="N117" s="233"/>
      <c r="O117" s="235">
        <v>14.6</v>
      </c>
      <c r="P117" s="245">
        <f t="shared" si="13"/>
        <v>36.5</v>
      </c>
      <c r="Q117" s="4"/>
    </row>
    <row r="118" ht="15.75" customHeight="1">
      <c r="A118" s="239">
        <v>57.0</v>
      </c>
      <c r="B118" s="128">
        <f t="shared" si="1"/>
        <v>0</v>
      </c>
      <c r="C118" s="129">
        <f t="shared" si="2"/>
        <v>0</v>
      </c>
      <c r="D118" s="130">
        <f t="shared" si="3"/>
        <v>1</v>
      </c>
      <c r="E118" s="131">
        <f t="shared" si="4"/>
        <v>0</v>
      </c>
      <c r="F118" s="133">
        <f t="shared" si="5"/>
        <v>0</v>
      </c>
      <c r="G118" s="128">
        <f t="shared" si="6"/>
        <v>1</v>
      </c>
      <c r="H118" s="129">
        <f t="shared" si="7"/>
        <v>0</v>
      </c>
      <c r="I118" s="130">
        <f t="shared" si="8"/>
        <v>0</v>
      </c>
      <c r="J118" s="131">
        <f t="shared" si="9"/>
        <v>0</v>
      </c>
      <c r="K118" s="133">
        <f t="shared" si="10"/>
        <v>0</v>
      </c>
      <c r="L118" s="132">
        <f t="shared" si="11"/>
        <v>0</v>
      </c>
      <c r="M118" s="244">
        <f t="shared" si="12"/>
        <v>0</v>
      </c>
      <c r="N118" s="233"/>
      <c r="O118" s="235">
        <v>14.8</v>
      </c>
      <c r="P118" s="245">
        <f t="shared" si="13"/>
        <v>37</v>
      </c>
      <c r="Q118" s="4"/>
    </row>
    <row r="119" ht="15.75" customHeight="1">
      <c r="A119" s="239">
        <v>57.5</v>
      </c>
      <c r="B119" s="128">
        <f t="shared" si="1"/>
        <v>0</v>
      </c>
      <c r="C119" s="129">
        <f t="shared" si="2"/>
        <v>0</v>
      </c>
      <c r="D119" s="130">
        <f t="shared" si="3"/>
        <v>1</v>
      </c>
      <c r="E119" s="131">
        <f t="shared" si="4"/>
        <v>0</v>
      </c>
      <c r="F119" s="133">
        <f t="shared" si="5"/>
        <v>0</v>
      </c>
      <c r="G119" s="128">
        <f t="shared" si="6"/>
        <v>1</v>
      </c>
      <c r="H119" s="129">
        <f t="shared" si="7"/>
        <v>0</v>
      </c>
      <c r="I119" s="130">
        <f t="shared" si="8"/>
        <v>0</v>
      </c>
      <c r="J119" s="131">
        <f t="shared" si="9"/>
        <v>0</v>
      </c>
      <c r="K119" s="133">
        <f t="shared" si="10"/>
        <v>0</v>
      </c>
      <c r="L119" s="132">
        <f t="shared" si="11"/>
        <v>0</v>
      </c>
      <c r="M119" s="244">
        <f t="shared" si="12"/>
        <v>0</v>
      </c>
      <c r="N119" s="233"/>
      <c r="O119" s="235">
        <v>15.0</v>
      </c>
      <c r="P119" s="245">
        <f t="shared" si="13"/>
        <v>37.5</v>
      </c>
      <c r="Q119" s="4"/>
    </row>
    <row r="120" ht="15.75" customHeight="1">
      <c r="A120" s="239">
        <v>58.0</v>
      </c>
      <c r="B120" s="128">
        <f t="shared" si="1"/>
        <v>0</v>
      </c>
      <c r="C120" s="129">
        <f t="shared" si="2"/>
        <v>0</v>
      </c>
      <c r="D120" s="130">
        <f t="shared" si="3"/>
        <v>1</v>
      </c>
      <c r="E120" s="131">
        <f t="shared" si="4"/>
        <v>0</v>
      </c>
      <c r="F120" s="133">
        <f t="shared" si="5"/>
        <v>0</v>
      </c>
      <c r="G120" s="128">
        <f t="shared" si="6"/>
        <v>1</v>
      </c>
      <c r="H120" s="129">
        <f t="shared" si="7"/>
        <v>0</v>
      </c>
      <c r="I120" s="130">
        <f t="shared" si="8"/>
        <v>0</v>
      </c>
      <c r="J120" s="131">
        <f t="shared" si="9"/>
        <v>0</v>
      </c>
      <c r="K120" s="133">
        <f t="shared" si="10"/>
        <v>0</v>
      </c>
      <c r="L120" s="132">
        <f t="shared" si="11"/>
        <v>0</v>
      </c>
      <c r="M120" s="244">
        <f t="shared" si="12"/>
        <v>0</v>
      </c>
      <c r="N120" s="233"/>
      <c r="O120" s="235">
        <v>15.2</v>
      </c>
      <c r="P120" s="245">
        <f t="shared" si="13"/>
        <v>38</v>
      </c>
      <c r="Q120" s="4"/>
    </row>
    <row r="121" ht="15.75" customHeight="1">
      <c r="A121" s="239">
        <v>58.5</v>
      </c>
      <c r="B121" s="128">
        <f t="shared" si="1"/>
        <v>0</v>
      </c>
      <c r="C121" s="129">
        <f t="shared" si="2"/>
        <v>0</v>
      </c>
      <c r="D121" s="130">
        <f t="shared" si="3"/>
        <v>1</v>
      </c>
      <c r="E121" s="131">
        <f t="shared" si="4"/>
        <v>0</v>
      </c>
      <c r="F121" s="133">
        <f t="shared" si="5"/>
        <v>0</v>
      </c>
      <c r="G121" s="128">
        <f t="shared" si="6"/>
        <v>1</v>
      </c>
      <c r="H121" s="129">
        <f t="shared" si="7"/>
        <v>0</v>
      </c>
      <c r="I121" s="130">
        <f t="shared" si="8"/>
        <v>0</v>
      </c>
      <c r="J121" s="131">
        <f t="shared" si="9"/>
        <v>0</v>
      </c>
      <c r="K121" s="133">
        <f t="shared" si="10"/>
        <v>0</v>
      </c>
      <c r="L121" s="132">
        <f t="shared" si="11"/>
        <v>0</v>
      </c>
      <c r="M121" s="244">
        <f t="shared" si="12"/>
        <v>0</v>
      </c>
      <c r="N121" s="233"/>
      <c r="O121" s="235">
        <v>15.4</v>
      </c>
      <c r="P121" s="245">
        <f t="shared" si="13"/>
        <v>38.5</v>
      </c>
      <c r="Q121" s="4"/>
    </row>
    <row r="122" ht="15.75" customHeight="1">
      <c r="A122" s="239">
        <v>59.0</v>
      </c>
      <c r="B122" s="128">
        <f t="shared" si="1"/>
        <v>0</v>
      </c>
      <c r="C122" s="129">
        <f t="shared" si="2"/>
        <v>0</v>
      </c>
      <c r="D122" s="130">
        <f t="shared" si="3"/>
        <v>1</v>
      </c>
      <c r="E122" s="131">
        <f t="shared" si="4"/>
        <v>0</v>
      </c>
      <c r="F122" s="133">
        <f t="shared" si="5"/>
        <v>0</v>
      </c>
      <c r="G122" s="128">
        <f t="shared" si="6"/>
        <v>1</v>
      </c>
      <c r="H122" s="129">
        <f t="shared" si="7"/>
        <v>0</v>
      </c>
      <c r="I122" s="130">
        <f t="shared" si="8"/>
        <v>0</v>
      </c>
      <c r="J122" s="131">
        <f t="shared" si="9"/>
        <v>0</v>
      </c>
      <c r="K122" s="133">
        <f t="shared" si="10"/>
        <v>0</v>
      </c>
      <c r="L122" s="132">
        <f t="shared" si="11"/>
        <v>0</v>
      </c>
      <c r="M122" s="244">
        <f t="shared" si="12"/>
        <v>0</v>
      </c>
      <c r="N122" s="233"/>
      <c r="O122" s="235">
        <v>15.6</v>
      </c>
      <c r="P122" s="245">
        <f t="shared" si="13"/>
        <v>39</v>
      </c>
      <c r="Q122" s="4"/>
    </row>
    <row r="123" ht="15.75" customHeight="1">
      <c r="A123" s="239">
        <v>59.5</v>
      </c>
      <c r="B123" s="128">
        <f t="shared" si="1"/>
        <v>0</v>
      </c>
      <c r="C123" s="129">
        <f t="shared" si="2"/>
        <v>0</v>
      </c>
      <c r="D123" s="130">
        <f t="shared" si="3"/>
        <v>1</v>
      </c>
      <c r="E123" s="131">
        <f t="shared" si="4"/>
        <v>0</v>
      </c>
      <c r="F123" s="133">
        <f t="shared" si="5"/>
        <v>0</v>
      </c>
      <c r="G123" s="128">
        <f t="shared" si="6"/>
        <v>1</v>
      </c>
      <c r="H123" s="129">
        <f t="shared" si="7"/>
        <v>0</v>
      </c>
      <c r="I123" s="130">
        <f t="shared" si="8"/>
        <v>0</v>
      </c>
      <c r="J123" s="131">
        <f t="shared" si="9"/>
        <v>0</v>
      </c>
      <c r="K123" s="133">
        <f t="shared" si="10"/>
        <v>0</v>
      </c>
      <c r="L123" s="132">
        <f t="shared" si="11"/>
        <v>0</v>
      </c>
      <c r="M123" s="244">
        <f t="shared" si="12"/>
        <v>0</v>
      </c>
      <c r="N123" s="233"/>
      <c r="O123" s="235">
        <v>15.8</v>
      </c>
      <c r="P123" s="245">
        <f t="shared" si="13"/>
        <v>39.5</v>
      </c>
      <c r="Q123" s="4"/>
    </row>
    <row r="124" ht="15.75" customHeight="1">
      <c r="A124" s="239">
        <v>60.0</v>
      </c>
      <c r="B124" s="128">
        <f t="shared" si="1"/>
        <v>0</v>
      </c>
      <c r="C124" s="129">
        <f t="shared" si="2"/>
        <v>1</v>
      </c>
      <c r="D124" s="130">
        <f t="shared" si="3"/>
        <v>0</v>
      </c>
      <c r="E124" s="131">
        <f t="shared" si="4"/>
        <v>0</v>
      </c>
      <c r="F124" s="133">
        <f t="shared" si="5"/>
        <v>0</v>
      </c>
      <c r="G124" s="128">
        <f t="shared" si="6"/>
        <v>0</v>
      </c>
      <c r="H124" s="129">
        <f t="shared" si="7"/>
        <v>0</v>
      </c>
      <c r="I124" s="130">
        <f t="shared" si="8"/>
        <v>0</v>
      </c>
      <c r="J124" s="131">
        <f t="shared" si="9"/>
        <v>0</v>
      </c>
      <c r="K124" s="133">
        <f t="shared" si="10"/>
        <v>0</v>
      </c>
      <c r="L124" s="132">
        <f t="shared" si="11"/>
        <v>0</v>
      </c>
      <c r="M124" s="244">
        <f t="shared" si="12"/>
        <v>0</v>
      </c>
      <c r="N124" s="233"/>
      <c r="O124" s="235">
        <v>16.0</v>
      </c>
      <c r="P124" s="245">
        <f t="shared" si="13"/>
        <v>40</v>
      </c>
      <c r="Q124" s="4"/>
    </row>
    <row r="125" ht="15.75" customHeight="1">
      <c r="A125" s="239">
        <v>60.5</v>
      </c>
      <c r="B125" s="128">
        <f t="shared" si="1"/>
        <v>0</v>
      </c>
      <c r="C125" s="129">
        <f t="shared" si="2"/>
        <v>1</v>
      </c>
      <c r="D125" s="130">
        <f t="shared" si="3"/>
        <v>0</v>
      </c>
      <c r="E125" s="131">
        <f t="shared" si="4"/>
        <v>0</v>
      </c>
      <c r="F125" s="133">
        <f t="shared" si="5"/>
        <v>0</v>
      </c>
      <c r="G125" s="128">
        <f t="shared" si="6"/>
        <v>0</v>
      </c>
      <c r="H125" s="129">
        <f t="shared" si="7"/>
        <v>0</v>
      </c>
      <c r="I125" s="130">
        <f t="shared" si="8"/>
        <v>0</v>
      </c>
      <c r="J125" s="131">
        <f t="shared" si="9"/>
        <v>0</v>
      </c>
      <c r="K125" s="133">
        <f t="shared" si="10"/>
        <v>0</v>
      </c>
      <c r="L125" s="132">
        <f t="shared" si="11"/>
        <v>0</v>
      </c>
      <c r="M125" s="244">
        <f t="shared" si="12"/>
        <v>0</v>
      </c>
      <c r="N125" s="233"/>
      <c r="O125" s="235">
        <v>16.2</v>
      </c>
      <c r="P125" s="245">
        <f t="shared" si="13"/>
        <v>40.5</v>
      </c>
      <c r="Q125" s="4"/>
    </row>
    <row r="126" ht="15.75" customHeight="1">
      <c r="A126" s="239">
        <v>61.0</v>
      </c>
      <c r="B126" s="128">
        <f t="shared" si="1"/>
        <v>0</v>
      </c>
      <c r="C126" s="129">
        <f t="shared" si="2"/>
        <v>1</v>
      </c>
      <c r="D126" s="130">
        <f t="shared" si="3"/>
        <v>0</v>
      </c>
      <c r="E126" s="131">
        <f t="shared" si="4"/>
        <v>0</v>
      </c>
      <c r="F126" s="133">
        <f t="shared" si="5"/>
        <v>0</v>
      </c>
      <c r="G126" s="128">
        <f t="shared" si="6"/>
        <v>0</v>
      </c>
      <c r="H126" s="129">
        <f t="shared" si="7"/>
        <v>0</v>
      </c>
      <c r="I126" s="130">
        <f t="shared" si="8"/>
        <v>0</v>
      </c>
      <c r="J126" s="131">
        <f t="shared" si="9"/>
        <v>0</v>
      </c>
      <c r="K126" s="133">
        <f t="shared" si="10"/>
        <v>0</v>
      </c>
      <c r="L126" s="132">
        <f t="shared" si="11"/>
        <v>0</v>
      </c>
      <c r="M126" s="244">
        <f t="shared" si="12"/>
        <v>0</v>
      </c>
      <c r="N126" s="233"/>
      <c r="O126" s="235">
        <v>16.4</v>
      </c>
      <c r="P126" s="245">
        <f t="shared" si="13"/>
        <v>41</v>
      </c>
      <c r="Q126" s="4"/>
    </row>
    <row r="127" ht="15.75" customHeight="1">
      <c r="A127" s="239">
        <v>61.5</v>
      </c>
      <c r="B127" s="128">
        <f t="shared" si="1"/>
        <v>0</v>
      </c>
      <c r="C127" s="129">
        <f t="shared" si="2"/>
        <v>1</v>
      </c>
      <c r="D127" s="130">
        <f t="shared" si="3"/>
        <v>0</v>
      </c>
      <c r="E127" s="131">
        <f t="shared" si="4"/>
        <v>0</v>
      </c>
      <c r="F127" s="133">
        <f t="shared" si="5"/>
        <v>0</v>
      </c>
      <c r="G127" s="128">
        <f t="shared" si="6"/>
        <v>0</v>
      </c>
      <c r="H127" s="129">
        <f t="shared" si="7"/>
        <v>0</v>
      </c>
      <c r="I127" s="130">
        <f t="shared" si="8"/>
        <v>0</v>
      </c>
      <c r="J127" s="131">
        <f t="shared" si="9"/>
        <v>0</v>
      </c>
      <c r="K127" s="133">
        <f t="shared" si="10"/>
        <v>0</v>
      </c>
      <c r="L127" s="132">
        <f t="shared" si="11"/>
        <v>0</v>
      </c>
      <c r="M127" s="244">
        <f t="shared" si="12"/>
        <v>0</v>
      </c>
      <c r="N127" s="233"/>
      <c r="O127" s="235">
        <v>16.6</v>
      </c>
      <c r="P127" s="245">
        <f t="shared" si="13"/>
        <v>41.5</v>
      </c>
      <c r="Q127" s="4"/>
    </row>
    <row r="128" ht="15.75" customHeight="1">
      <c r="A128" s="239">
        <v>62.0</v>
      </c>
      <c r="B128" s="128">
        <f t="shared" si="1"/>
        <v>0</v>
      </c>
      <c r="C128" s="129">
        <f t="shared" si="2"/>
        <v>1</v>
      </c>
      <c r="D128" s="130">
        <f t="shared" si="3"/>
        <v>0</v>
      </c>
      <c r="E128" s="131">
        <f t="shared" si="4"/>
        <v>0</v>
      </c>
      <c r="F128" s="133">
        <f t="shared" si="5"/>
        <v>0</v>
      </c>
      <c r="G128" s="128">
        <f t="shared" si="6"/>
        <v>0</v>
      </c>
      <c r="H128" s="129">
        <f t="shared" si="7"/>
        <v>0</v>
      </c>
      <c r="I128" s="130">
        <f t="shared" si="8"/>
        <v>0</v>
      </c>
      <c r="J128" s="131">
        <f t="shared" si="9"/>
        <v>0</v>
      </c>
      <c r="K128" s="133">
        <f t="shared" si="10"/>
        <v>0</v>
      </c>
      <c r="L128" s="132">
        <f t="shared" si="11"/>
        <v>0</v>
      </c>
      <c r="M128" s="244">
        <f t="shared" si="12"/>
        <v>0</v>
      </c>
      <c r="N128" s="233"/>
      <c r="O128" s="235">
        <v>16.8</v>
      </c>
      <c r="P128" s="245">
        <f t="shared" si="13"/>
        <v>42</v>
      </c>
      <c r="Q128" s="4"/>
    </row>
    <row r="129" ht="15.75" customHeight="1">
      <c r="A129" s="239">
        <v>62.5</v>
      </c>
      <c r="B129" s="128">
        <f t="shared" si="1"/>
        <v>0</v>
      </c>
      <c r="C129" s="129">
        <f t="shared" si="2"/>
        <v>1</v>
      </c>
      <c r="D129" s="130">
        <f t="shared" si="3"/>
        <v>0</v>
      </c>
      <c r="E129" s="131">
        <f t="shared" si="4"/>
        <v>0</v>
      </c>
      <c r="F129" s="133">
        <f t="shared" si="5"/>
        <v>0</v>
      </c>
      <c r="G129" s="128">
        <f t="shared" si="6"/>
        <v>0</v>
      </c>
      <c r="H129" s="129">
        <f t="shared" si="7"/>
        <v>0</v>
      </c>
      <c r="I129" s="130">
        <f t="shared" si="8"/>
        <v>0</v>
      </c>
      <c r="J129" s="131">
        <f t="shared" si="9"/>
        <v>0</v>
      </c>
      <c r="K129" s="133">
        <f t="shared" si="10"/>
        <v>0</v>
      </c>
      <c r="L129" s="132">
        <f t="shared" si="11"/>
        <v>0</v>
      </c>
      <c r="M129" s="244">
        <f t="shared" si="12"/>
        <v>0</v>
      </c>
      <c r="N129" s="233"/>
      <c r="O129" s="235">
        <v>17.0</v>
      </c>
      <c r="P129" s="245">
        <f t="shared" si="13"/>
        <v>42.5</v>
      </c>
      <c r="Q129" s="4"/>
    </row>
    <row r="130" ht="15.75" customHeight="1">
      <c r="A130" s="239">
        <v>63.0</v>
      </c>
      <c r="B130" s="128">
        <f t="shared" si="1"/>
        <v>0</v>
      </c>
      <c r="C130" s="129">
        <f t="shared" si="2"/>
        <v>1</v>
      </c>
      <c r="D130" s="130">
        <f t="shared" si="3"/>
        <v>0</v>
      </c>
      <c r="E130" s="131">
        <f t="shared" si="4"/>
        <v>0</v>
      </c>
      <c r="F130" s="133">
        <f t="shared" si="5"/>
        <v>0</v>
      </c>
      <c r="G130" s="128">
        <f t="shared" si="6"/>
        <v>0</v>
      </c>
      <c r="H130" s="129">
        <f t="shared" si="7"/>
        <v>0</v>
      </c>
      <c r="I130" s="130">
        <f t="shared" si="8"/>
        <v>0</v>
      </c>
      <c r="J130" s="131">
        <f t="shared" si="9"/>
        <v>0</v>
      </c>
      <c r="K130" s="133">
        <f t="shared" si="10"/>
        <v>0</v>
      </c>
      <c r="L130" s="132">
        <f t="shared" si="11"/>
        <v>0</v>
      </c>
      <c r="M130" s="244">
        <f t="shared" si="12"/>
        <v>0</v>
      </c>
      <c r="N130" s="233"/>
      <c r="O130" s="235">
        <v>17.2</v>
      </c>
      <c r="P130" s="245">
        <f t="shared" si="13"/>
        <v>43</v>
      </c>
      <c r="Q130" s="4"/>
    </row>
    <row r="131" ht="15.75" customHeight="1">
      <c r="A131" s="239">
        <v>63.5</v>
      </c>
      <c r="B131" s="128">
        <f t="shared" si="1"/>
        <v>0</v>
      </c>
      <c r="C131" s="129">
        <f t="shared" si="2"/>
        <v>1</v>
      </c>
      <c r="D131" s="130">
        <f t="shared" si="3"/>
        <v>0</v>
      </c>
      <c r="E131" s="131">
        <f t="shared" si="4"/>
        <v>0</v>
      </c>
      <c r="F131" s="133">
        <f t="shared" si="5"/>
        <v>0</v>
      </c>
      <c r="G131" s="128">
        <f t="shared" si="6"/>
        <v>0</v>
      </c>
      <c r="H131" s="129">
        <f t="shared" si="7"/>
        <v>0</v>
      </c>
      <c r="I131" s="130">
        <f t="shared" si="8"/>
        <v>0</v>
      </c>
      <c r="J131" s="131">
        <f t="shared" si="9"/>
        <v>0</v>
      </c>
      <c r="K131" s="133">
        <f t="shared" si="10"/>
        <v>0</v>
      </c>
      <c r="L131" s="132">
        <f t="shared" si="11"/>
        <v>0</v>
      </c>
      <c r="M131" s="244">
        <f t="shared" si="12"/>
        <v>0</v>
      </c>
      <c r="N131" s="233"/>
      <c r="O131" s="235">
        <v>17.4</v>
      </c>
      <c r="P131" s="245">
        <f t="shared" si="13"/>
        <v>43.5</v>
      </c>
      <c r="Q131" s="4"/>
    </row>
    <row r="132" ht="15.75" customHeight="1">
      <c r="A132" s="239">
        <v>64.0</v>
      </c>
      <c r="B132" s="128">
        <f t="shared" si="1"/>
        <v>0</v>
      </c>
      <c r="C132" s="129">
        <f t="shared" si="2"/>
        <v>1</v>
      </c>
      <c r="D132" s="130">
        <f t="shared" si="3"/>
        <v>0</v>
      </c>
      <c r="E132" s="131">
        <f t="shared" si="4"/>
        <v>0</v>
      </c>
      <c r="F132" s="133">
        <f t="shared" si="5"/>
        <v>0</v>
      </c>
      <c r="G132" s="128">
        <f t="shared" si="6"/>
        <v>0</v>
      </c>
      <c r="H132" s="129">
        <f t="shared" si="7"/>
        <v>0</v>
      </c>
      <c r="I132" s="130">
        <f t="shared" si="8"/>
        <v>0</v>
      </c>
      <c r="J132" s="131">
        <f t="shared" si="9"/>
        <v>0</v>
      </c>
      <c r="K132" s="133">
        <f t="shared" si="10"/>
        <v>0</v>
      </c>
      <c r="L132" s="132">
        <f t="shared" si="11"/>
        <v>0</v>
      </c>
      <c r="M132" s="244">
        <f t="shared" si="12"/>
        <v>0</v>
      </c>
      <c r="N132" s="233"/>
      <c r="O132" s="235">
        <v>17.6</v>
      </c>
      <c r="P132" s="245">
        <f t="shared" si="13"/>
        <v>44</v>
      </c>
      <c r="Q132" s="4"/>
    </row>
    <row r="133" ht="15.75" customHeight="1">
      <c r="A133" s="239">
        <v>64.5</v>
      </c>
      <c r="B133" s="128">
        <f t="shared" si="1"/>
        <v>0</v>
      </c>
      <c r="C133" s="129">
        <f t="shared" si="2"/>
        <v>1</v>
      </c>
      <c r="D133" s="130">
        <f t="shared" si="3"/>
        <v>0</v>
      </c>
      <c r="E133" s="131">
        <f t="shared" si="4"/>
        <v>0</v>
      </c>
      <c r="F133" s="133">
        <f t="shared" si="5"/>
        <v>0</v>
      </c>
      <c r="G133" s="128">
        <f t="shared" si="6"/>
        <v>0</v>
      </c>
      <c r="H133" s="129">
        <f t="shared" si="7"/>
        <v>0</v>
      </c>
      <c r="I133" s="130">
        <f t="shared" si="8"/>
        <v>0</v>
      </c>
      <c r="J133" s="131">
        <f t="shared" si="9"/>
        <v>0</v>
      </c>
      <c r="K133" s="133">
        <f t="shared" si="10"/>
        <v>0</v>
      </c>
      <c r="L133" s="132">
        <f t="shared" si="11"/>
        <v>0</v>
      </c>
      <c r="M133" s="244">
        <f t="shared" si="12"/>
        <v>0</v>
      </c>
      <c r="N133" s="233"/>
      <c r="O133" s="235">
        <v>17.8</v>
      </c>
      <c r="P133" s="245">
        <f t="shared" si="13"/>
        <v>44.5</v>
      </c>
      <c r="Q133" s="4"/>
    </row>
    <row r="134" ht="15.75" customHeight="1">
      <c r="A134" s="239">
        <v>65.0</v>
      </c>
      <c r="B134" s="128">
        <f t="shared" si="1"/>
        <v>0</v>
      </c>
      <c r="C134" s="129">
        <f t="shared" si="2"/>
        <v>1</v>
      </c>
      <c r="D134" s="130">
        <f t="shared" si="3"/>
        <v>0</v>
      </c>
      <c r="E134" s="131">
        <f t="shared" si="4"/>
        <v>0</v>
      </c>
      <c r="F134" s="133">
        <f t="shared" si="5"/>
        <v>0</v>
      </c>
      <c r="G134" s="128">
        <f t="shared" si="6"/>
        <v>1</v>
      </c>
      <c r="H134" s="129">
        <f t="shared" si="7"/>
        <v>0</v>
      </c>
      <c r="I134" s="130">
        <f t="shared" si="8"/>
        <v>0</v>
      </c>
      <c r="J134" s="131">
        <f t="shared" si="9"/>
        <v>0</v>
      </c>
      <c r="K134" s="133">
        <f t="shared" si="10"/>
        <v>0</v>
      </c>
      <c r="L134" s="132">
        <f t="shared" si="11"/>
        <v>0</v>
      </c>
      <c r="M134" s="244">
        <f t="shared" si="12"/>
        <v>0</v>
      </c>
      <c r="N134" s="233"/>
      <c r="O134" s="235">
        <v>18.0</v>
      </c>
      <c r="P134" s="245">
        <f t="shared" si="13"/>
        <v>45</v>
      </c>
      <c r="Q134" s="4"/>
    </row>
    <row r="135" ht="15.75" customHeight="1">
      <c r="A135" s="239">
        <v>65.5</v>
      </c>
      <c r="B135" s="128">
        <f t="shared" si="1"/>
        <v>0</v>
      </c>
      <c r="C135" s="129">
        <f t="shared" si="2"/>
        <v>1</v>
      </c>
      <c r="D135" s="130">
        <f t="shared" si="3"/>
        <v>0</v>
      </c>
      <c r="E135" s="131">
        <f t="shared" si="4"/>
        <v>0</v>
      </c>
      <c r="F135" s="133">
        <f t="shared" si="5"/>
        <v>0</v>
      </c>
      <c r="G135" s="128">
        <f t="shared" si="6"/>
        <v>1</v>
      </c>
      <c r="H135" s="129">
        <f t="shared" si="7"/>
        <v>0</v>
      </c>
      <c r="I135" s="130">
        <f t="shared" si="8"/>
        <v>0</v>
      </c>
      <c r="J135" s="131">
        <f t="shared" si="9"/>
        <v>0</v>
      </c>
      <c r="K135" s="133">
        <f t="shared" si="10"/>
        <v>0</v>
      </c>
      <c r="L135" s="132">
        <f t="shared" si="11"/>
        <v>0</v>
      </c>
      <c r="M135" s="244">
        <f t="shared" si="12"/>
        <v>0</v>
      </c>
      <c r="N135" s="233"/>
      <c r="O135" s="235">
        <v>18.2</v>
      </c>
      <c r="P135" s="245">
        <f t="shared" si="13"/>
        <v>45.5</v>
      </c>
      <c r="Q135" s="4"/>
    </row>
    <row r="136" ht="15.75" customHeight="1">
      <c r="A136" s="239">
        <v>66.0</v>
      </c>
      <c r="B136" s="128">
        <f t="shared" si="1"/>
        <v>0</v>
      </c>
      <c r="C136" s="129">
        <f t="shared" si="2"/>
        <v>1</v>
      </c>
      <c r="D136" s="130">
        <f t="shared" si="3"/>
        <v>0</v>
      </c>
      <c r="E136" s="131">
        <f t="shared" si="4"/>
        <v>0</v>
      </c>
      <c r="F136" s="133">
        <f t="shared" si="5"/>
        <v>0</v>
      </c>
      <c r="G136" s="128">
        <f t="shared" si="6"/>
        <v>1</v>
      </c>
      <c r="H136" s="129">
        <f t="shared" si="7"/>
        <v>0</v>
      </c>
      <c r="I136" s="130">
        <f t="shared" si="8"/>
        <v>0</v>
      </c>
      <c r="J136" s="131">
        <f t="shared" si="9"/>
        <v>0</v>
      </c>
      <c r="K136" s="133">
        <f t="shared" si="10"/>
        <v>0</v>
      </c>
      <c r="L136" s="132">
        <f t="shared" si="11"/>
        <v>0</v>
      </c>
      <c r="M136" s="244">
        <f t="shared" si="12"/>
        <v>0</v>
      </c>
      <c r="N136" s="233"/>
      <c r="O136" s="235">
        <v>18.4</v>
      </c>
      <c r="P136" s="245">
        <f t="shared" si="13"/>
        <v>46</v>
      </c>
      <c r="Q136" s="4"/>
    </row>
    <row r="137" ht="15.75" customHeight="1">
      <c r="A137" s="239">
        <v>66.5</v>
      </c>
      <c r="B137" s="128">
        <f t="shared" si="1"/>
        <v>0</v>
      </c>
      <c r="C137" s="129">
        <f t="shared" si="2"/>
        <v>1</v>
      </c>
      <c r="D137" s="130">
        <f t="shared" si="3"/>
        <v>0</v>
      </c>
      <c r="E137" s="131">
        <f t="shared" si="4"/>
        <v>0</v>
      </c>
      <c r="F137" s="133">
        <f t="shared" si="5"/>
        <v>0</v>
      </c>
      <c r="G137" s="128">
        <f t="shared" si="6"/>
        <v>1</v>
      </c>
      <c r="H137" s="129">
        <f t="shared" si="7"/>
        <v>0</v>
      </c>
      <c r="I137" s="130">
        <f t="shared" si="8"/>
        <v>0</v>
      </c>
      <c r="J137" s="131">
        <f t="shared" si="9"/>
        <v>0</v>
      </c>
      <c r="K137" s="133">
        <f t="shared" si="10"/>
        <v>0</v>
      </c>
      <c r="L137" s="132">
        <f t="shared" si="11"/>
        <v>0</v>
      </c>
      <c r="M137" s="244">
        <f t="shared" si="12"/>
        <v>0</v>
      </c>
      <c r="N137" s="233"/>
      <c r="O137" s="235">
        <v>18.6</v>
      </c>
      <c r="P137" s="245">
        <f t="shared" si="13"/>
        <v>46.5</v>
      </c>
      <c r="Q137" s="4"/>
    </row>
    <row r="138" ht="15.75" customHeight="1">
      <c r="A138" s="239">
        <v>67.0</v>
      </c>
      <c r="B138" s="128">
        <f t="shared" si="1"/>
        <v>0</v>
      </c>
      <c r="C138" s="129">
        <f t="shared" si="2"/>
        <v>1</v>
      </c>
      <c r="D138" s="130">
        <f t="shared" si="3"/>
        <v>0</v>
      </c>
      <c r="E138" s="131">
        <f t="shared" si="4"/>
        <v>0</v>
      </c>
      <c r="F138" s="133">
        <f t="shared" si="5"/>
        <v>0</v>
      </c>
      <c r="G138" s="128">
        <f t="shared" si="6"/>
        <v>1</v>
      </c>
      <c r="H138" s="129">
        <f t="shared" si="7"/>
        <v>0</v>
      </c>
      <c r="I138" s="130">
        <f t="shared" si="8"/>
        <v>0</v>
      </c>
      <c r="J138" s="131">
        <f t="shared" si="9"/>
        <v>0</v>
      </c>
      <c r="K138" s="133">
        <f t="shared" si="10"/>
        <v>0</v>
      </c>
      <c r="L138" s="132">
        <f t="shared" si="11"/>
        <v>0</v>
      </c>
      <c r="M138" s="244">
        <f t="shared" si="12"/>
        <v>0</v>
      </c>
      <c r="N138" s="233"/>
      <c r="O138" s="235">
        <v>18.8</v>
      </c>
      <c r="P138" s="245">
        <f t="shared" si="13"/>
        <v>47</v>
      </c>
      <c r="Q138" s="4"/>
    </row>
    <row r="139" ht="15.75" customHeight="1">
      <c r="A139" s="239">
        <v>67.5</v>
      </c>
      <c r="B139" s="128">
        <f t="shared" si="1"/>
        <v>0</v>
      </c>
      <c r="C139" s="129">
        <f t="shared" si="2"/>
        <v>1</v>
      </c>
      <c r="D139" s="130">
        <f t="shared" si="3"/>
        <v>0</v>
      </c>
      <c r="E139" s="131">
        <f t="shared" si="4"/>
        <v>0</v>
      </c>
      <c r="F139" s="133">
        <f t="shared" si="5"/>
        <v>0</v>
      </c>
      <c r="G139" s="128">
        <f t="shared" si="6"/>
        <v>1</v>
      </c>
      <c r="H139" s="129">
        <f t="shared" si="7"/>
        <v>0</v>
      </c>
      <c r="I139" s="130">
        <f t="shared" si="8"/>
        <v>0</v>
      </c>
      <c r="J139" s="131">
        <f t="shared" si="9"/>
        <v>0</v>
      </c>
      <c r="K139" s="133">
        <f t="shared" si="10"/>
        <v>0</v>
      </c>
      <c r="L139" s="132">
        <f t="shared" si="11"/>
        <v>0</v>
      </c>
      <c r="M139" s="244">
        <f t="shared" si="12"/>
        <v>0</v>
      </c>
      <c r="N139" s="233"/>
      <c r="O139" s="235">
        <v>19.0</v>
      </c>
      <c r="P139" s="245">
        <f t="shared" si="13"/>
        <v>47.5</v>
      </c>
      <c r="Q139" s="4"/>
    </row>
    <row r="140" ht="15.75" customHeight="1">
      <c r="A140" s="239">
        <v>68.0</v>
      </c>
      <c r="B140" s="128">
        <f t="shared" si="1"/>
        <v>0</v>
      </c>
      <c r="C140" s="129">
        <f t="shared" si="2"/>
        <v>1</v>
      </c>
      <c r="D140" s="130">
        <f t="shared" si="3"/>
        <v>0</v>
      </c>
      <c r="E140" s="131">
        <f t="shared" si="4"/>
        <v>0</v>
      </c>
      <c r="F140" s="133">
        <f t="shared" si="5"/>
        <v>0</v>
      </c>
      <c r="G140" s="128">
        <f t="shared" si="6"/>
        <v>1</v>
      </c>
      <c r="H140" s="129">
        <f t="shared" si="7"/>
        <v>0</v>
      </c>
      <c r="I140" s="130">
        <f t="shared" si="8"/>
        <v>0</v>
      </c>
      <c r="J140" s="131">
        <f t="shared" si="9"/>
        <v>0</v>
      </c>
      <c r="K140" s="133">
        <f t="shared" si="10"/>
        <v>0</v>
      </c>
      <c r="L140" s="132">
        <f t="shared" si="11"/>
        <v>0</v>
      </c>
      <c r="M140" s="244">
        <f t="shared" si="12"/>
        <v>0</v>
      </c>
      <c r="N140" s="233"/>
      <c r="O140" s="235">
        <v>19.2</v>
      </c>
      <c r="P140" s="245">
        <f t="shared" si="13"/>
        <v>48</v>
      </c>
      <c r="Q140" s="4"/>
    </row>
    <row r="141" ht="15.75" customHeight="1">
      <c r="A141" s="239">
        <v>68.5</v>
      </c>
      <c r="B141" s="128">
        <f t="shared" si="1"/>
        <v>0</v>
      </c>
      <c r="C141" s="129">
        <f t="shared" si="2"/>
        <v>1</v>
      </c>
      <c r="D141" s="130">
        <f t="shared" si="3"/>
        <v>0</v>
      </c>
      <c r="E141" s="131">
        <f t="shared" si="4"/>
        <v>0</v>
      </c>
      <c r="F141" s="133">
        <f t="shared" si="5"/>
        <v>0</v>
      </c>
      <c r="G141" s="128">
        <f t="shared" si="6"/>
        <v>1</v>
      </c>
      <c r="H141" s="129">
        <f t="shared" si="7"/>
        <v>0</v>
      </c>
      <c r="I141" s="130">
        <f t="shared" si="8"/>
        <v>0</v>
      </c>
      <c r="J141" s="131">
        <f t="shared" si="9"/>
        <v>0</v>
      </c>
      <c r="K141" s="133">
        <f t="shared" si="10"/>
        <v>0</v>
      </c>
      <c r="L141" s="132">
        <f t="shared" si="11"/>
        <v>0</v>
      </c>
      <c r="M141" s="244">
        <f t="shared" si="12"/>
        <v>0</v>
      </c>
      <c r="N141" s="233"/>
      <c r="O141" s="235">
        <v>19.4</v>
      </c>
      <c r="P141" s="245">
        <f t="shared" si="13"/>
        <v>48.5</v>
      </c>
      <c r="Q141" s="4"/>
    </row>
    <row r="142" ht="15.75" customHeight="1">
      <c r="A142" s="239">
        <v>69.0</v>
      </c>
      <c r="B142" s="128">
        <f t="shared" si="1"/>
        <v>0</v>
      </c>
      <c r="C142" s="129">
        <f t="shared" si="2"/>
        <v>1</v>
      </c>
      <c r="D142" s="130">
        <f t="shared" si="3"/>
        <v>0</v>
      </c>
      <c r="E142" s="131">
        <f t="shared" si="4"/>
        <v>0</v>
      </c>
      <c r="F142" s="133">
        <f t="shared" si="5"/>
        <v>0</v>
      </c>
      <c r="G142" s="128">
        <f t="shared" si="6"/>
        <v>1</v>
      </c>
      <c r="H142" s="129">
        <f t="shared" si="7"/>
        <v>0</v>
      </c>
      <c r="I142" s="130">
        <f t="shared" si="8"/>
        <v>0</v>
      </c>
      <c r="J142" s="131">
        <f t="shared" si="9"/>
        <v>0</v>
      </c>
      <c r="K142" s="133">
        <f t="shared" si="10"/>
        <v>0</v>
      </c>
      <c r="L142" s="132">
        <f t="shared" si="11"/>
        <v>0</v>
      </c>
      <c r="M142" s="244">
        <f t="shared" si="12"/>
        <v>0</v>
      </c>
      <c r="N142" s="233"/>
      <c r="O142" s="235">
        <v>19.6</v>
      </c>
      <c r="P142" s="245">
        <f t="shared" si="13"/>
        <v>49</v>
      </c>
      <c r="Q142" s="4"/>
    </row>
    <row r="143" ht="15.75" customHeight="1">
      <c r="A143" s="239">
        <v>69.5</v>
      </c>
      <c r="B143" s="128">
        <f t="shared" si="1"/>
        <v>0</v>
      </c>
      <c r="C143" s="129">
        <f t="shared" si="2"/>
        <v>1</v>
      </c>
      <c r="D143" s="130">
        <f t="shared" si="3"/>
        <v>0</v>
      </c>
      <c r="E143" s="131">
        <f t="shared" si="4"/>
        <v>0</v>
      </c>
      <c r="F143" s="133">
        <f t="shared" si="5"/>
        <v>0</v>
      </c>
      <c r="G143" s="128">
        <f t="shared" si="6"/>
        <v>1</v>
      </c>
      <c r="H143" s="129">
        <f t="shared" si="7"/>
        <v>0</v>
      </c>
      <c r="I143" s="130">
        <f t="shared" si="8"/>
        <v>0</v>
      </c>
      <c r="J143" s="131">
        <f t="shared" si="9"/>
        <v>0</v>
      </c>
      <c r="K143" s="133">
        <f t="shared" si="10"/>
        <v>0</v>
      </c>
      <c r="L143" s="132">
        <f t="shared" si="11"/>
        <v>0</v>
      </c>
      <c r="M143" s="244">
        <f t="shared" si="12"/>
        <v>0</v>
      </c>
      <c r="N143" s="233"/>
      <c r="O143" s="235">
        <v>19.8</v>
      </c>
      <c r="P143" s="245">
        <f t="shared" si="13"/>
        <v>49.5</v>
      </c>
      <c r="Q143" s="4"/>
    </row>
    <row r="144" ht="15.75" customHeight="1">
      <c r="A144" s="239">
        <v>70.0</v>
      </c>
      <c r="B144" s="128">
        <f t="shared" si="1"/>
        <v>0</v>
      </c>
      <c r="C144" s="129">
        <f t="shared" si="2"/>
        <v>1</v>
      </c>
      <c r="D144" s="130">
        <f t="shared" si="3"/>
        <v>0</v>
      </c>
      <c r="E144" s="131">
        <f t="shared" si="4"/>
        <v>0</v>
      </c>
      <c r="F144" s="133">
        <f t="shared" si="5"/>
        <v>1</v>
      </c>
      <c r="G144" s="128">
        <f t="shared" si="6"/>
        <v>0</v>
      </c>
      <c r="H144" s="129">
        <f t="shared" si="7"/>
        <v>0</v>
      </c>
      <c r="I144" s="130">
        <f t="shared" si="8"/>
        <v>0</v>
      </c>
      <c r="J144" s="131">
        <f t="shared" si="9"/>
        <v>0</v>
      </c>
      <c r="K144" s="133">
        <f t="shared" si="10"/>
        <v>0</v>
      </c>
      <c r="L144" s="132">
        <f t="shared" si="11"/>
        <v>0</v>
      </c>
      <c r="M144" s="244">
        <f t="shared" si="12"/>
        <v>0</v>
      </c>
      <c r="N144" s="233"/>
      <c r="O144" s="235">
        <v>20.0</v>
      </c>
      <c r="P144" s="245">
        <f t="shared" si="13"/>
        <v>50</v>
      </c>
      <c r="Q144" s="4"/>
    </row>
    <row r="145" ht="15.75" customHeight="1">
      <c r="A145" s="239">
        <v>70.5</v>
      </c>
      <c r="B145" s="128">
        <f t="shared" si="1"/>
        <v>0</v>
      </c>
      <c r="C145" s="129">
        <f t="shared" si="2"/>
        <v>1</v>
      </c>
      <c r="D145" s="130">
        <f t="shared" si="3"/>
        <v>0</v>
      </c>
      <c r="E145" s="131">
        <f t="shared" si="4"/>
        <v>0</v>
      </c>
      <c r="F145" s="133">
        <f t="shared" si="5"/>
        <v>1</v>
      </c>
      <c r="G145" s="128">
        <f t="shared" si="6"/>
        <v>0</v>
      </c>
      <c r="H145" s="129">
        <f t="shared" si="7"/>
        <v>0</v>
      </c>
      <c r="I145" s="130">
        <f t="shared" si="8"/>
        <v>0</v>
      </c>
      <c r="J145" s="131">
        <f t="shared" si="9"/>
        <v>0</v>
      </c>
      <c r="K145" s="133">
        <f t="shared" si="10"/>
        <v>0</v>
      </c>
      <c r="L145" s="132">
        <f t="shared" si="11"/>
        <v>0</v>
      </c>
      <c r="M145" s="244">
        <f t="shared" si="12"/>
        <v>0</v>
      </c>
      <c r="N145" s="233"/>
      <c r="O145" s="235">
        <v>20.2</v>
      </c>
      <c r="P145" s="245">
        <f t="shared" si="13"/>
        <v>50.5</v>
      </c>
      <c r="Q145" s="4"/>
    </row>
    <row r="146" ht="15.75" customHeight="1">
      <c r="A146" s="239">
        <v>71.0</v>
      </c>
      <c r="B146" s="128">
        <f t="shared" si="1"/>
        <v>0</v>
      </c>
      <c r="C146" s="129">
        <f t="shared" si="2"/>
        <v>1</v>
      </c>
      <c r="D146" s="130">
        <f t="shared" si="3"/>
        <v>0</v>
      </c>
      <c r="E146" s="131">
        <f t="shared" si="4"/>
        <v>0</v>
      </c>
      <c r="F146" s="133">
        <f t="shared" si="5"/>
        <v>1</v>
      </c>
      <c r="G146" s="128">
        <f t="shared" si="6"/>
        <v>0</v>
      </c>
      <c r="H146" s="129">
        <f t="shared" si="7"/>
        <v>0</v>
      </c>
      <c r="I146" s="130">
        <f t="shared" si="8"/>
        <v>0</v>
      </c>
      <c r="J146" s="131">
        <f t="shared" si="9"/>
        <v>0</v>
      </c>
      <c r="K146" s="133">
        <f t="shared" si="10"/>
        <v>0</v>
      </c>
      <c r="L146" s="132">
        <f t="shared" si="11"/>
        <v>0</v>
      </c>
      <c r="M146" s="244">
        <f t="shared" si="12"/>
        <v>0</v>
      </c>
      <c r="N146" s="233"/>
      <c r="O146" s="235">
        <v>20.4</v>
      </c>
      <c r="P146" s="245">
        <f t="shared" si="13"/>
        <v>51</v>
      </c>
      <c r="Q146" s="4"/>
    </row>
    <row r="147" ht="15.75" customHeight="1">
      <c r="A147" s="239">
        <v>71.5</v>
      </c>
      <c r="B147" s="128">
        <f t="shared" si="1"/>
        <v>0</v>
      </c>
      <c r="C147" s="129">
        <f t="shared" si="2"/>
        <v>1</v>
      </c>
      <c r="D147" s="130">
        <f t="shared" si="3"/>
        <v>0</v>
      </c>
      <c r="E147" s="131">
        <f t="shared" si="4"/>
        <v>0</v>
      </c>
      <c r="F147" s="133">
        <f t="shared" si="5"/>
        <v>1</v>
      </c>
      <c r="G147" s="128">
        <f t="shared" si="6"/>
        <v>0</v>
      </c>
      <c r="H147" s="129">
        <f t="shared" si="7"/>
        <v>0</v>
      </c>
      <c r="I147" s="130">
        <f t="shared" si="8"/>
        <v>0</v>
      </c>
      <c r="J147" s="131">
        <f t="shared" si="9"/>
        <v>0</v>
      </c>
      <c r="K147" s="133">
        <f t="shared" si="10"/>
        <v>0</v>
      </c>
      <c r="L147" s="132">
        <f t="shared" si="11"/>
        <v>0</v>
      </c>
      <c r="M147" s="244">
        <f t="shared" si="12"/>
        <v>0</v>
      </c>
      <c r="N147" s="233"/>
      <c r="O147" s="235">
        <v>20.6</v>
      </c>
      <c r="P147" s="245">
        <f t="shared" si="13"/>
        <v>51.5</v>
      </c>
      <c r="Q147" s="4"/>
    </row>
    <row r="148" ht="15.75" customHeight="1">
      <c r="A148" s="239">
        <v>72.0</v>
      </c>
      <c r="B148" s="128">
        <f t="shared" si="1"/>
        <v>0</v>
      </c>
      <c r="C148" s="129">
        <f t="shared" si="2"/>
        <v>1</v>
      </c>
      <c r="D148" s="130">
        <f t="shared" si="3"/>
        <v>0</v>
      </c>
      <c r="E148" s="131">
        <f t="shared" si="4"/>
        <v>0</v>
      </c>
      <c r="F148" s="133">
        <f t="shared" si="5"/>
        <v>1</v>
      </c>
      <c r="G148" s="128">
        <f t="shared" si="6"/>
        <v>0</v>
      </c>
      <c r="H148" s="129">
        <f t="shared" si="7"/>
        <v>0</v>
      </c>
      <c r="I148" s="130">
        <f t="shared" si="8"/>
        <v>0</v>
      </c>
      <c r="J148" s="131">
        <f t="shared" si="9"/>
        <v>0</v>
      </c>
      <c r="K148" s="133">
        <f t="shared" si="10"/>
        <v>0</v>
      </c>
      <c r="L148" s="132">
        <f t="shared" si="11"/>
        <v>0</v>
      </c>
      <c r="M148" s="244">
        <f t="shared" si="12"/>
        <v>0</v>
      </c>
      <c r="N148" s="233"/>
      <c r="O148" s="235">
        <v>20.8</v>
      </c>
      <c r="P148" s="245">
        <f t="shared" si="13"/>
        <v>52</v>
      </c>
      <c r="Q148" s="4"/>
    </row>
    <row r="149" ht="15.75" customHeight="1">
      <c r="A149" s="239">
        <v>72.5</v>
      </c>
      <c r="B149" s="128">
        <f t="shared" si="1"/>
        <v>0</v>
      </c>
      <c r="C149" s="129">
        <f t="shared" si="2"/>
        <v>1</v>
      </c>
      <c r="D149" s="130">
        <f t="shared" si="3"/>
        <v>0</v>
      </c>
      <c r="E149" s="131">
        <f t="shared" si="4"/>
        <v>0</v>
      </c>
      <c r="F149" s="133">
        <f t="shared" si="5"/>
        <v>1</v>
      </c>
      <c r="G149" s="128">
        <f t="shared" si="6"/>
        <v>0</v>
      </c>
      <c r="H149" s="129">
        <f t="shared" si="7"/>
        <v>0</v>
      </c>
      <c r="I149" s="130">
        <f t="shared" si="8"/>
        <v>0</v>
      </c>
      <c r="J149" s="131">
        <f t="shared" si="9"/>
        <v>0</v>
      </c>
      <c r="K149" s="133">
        <f t="shared" si="10"/>
        <v>0</v>
      </c>
      <c r="L149" s="132">
        <f t="shared" si="11"/>
        <v>0</v>
      </c>
      <c r="M149" s="244">
        <f t="shared" si="12"/>
        <v>0</v>
      </c>
      <c r="N149" s="233"/>
      <c r="O149" s="235">
        <v>21.0</v>
      </c>
      <c r="P149" s="245">
        <f t="shared" si="13"/>
        <v>52.5</v>
      </c>
      <c r="Q149" s="4"/>
    </row>
    <row r="150" ht="15.75" customHeight="1">
      <c r="A150" s="239">
        <v>73.0</v>
      </c>
      <c r="B150" s="128">
        <f t="shared" si="1"/>
        <v>0</v>
      </c>
      <c r="C150" s="129">
        <f t="shared" si="2"/>
        <v>1</v>
      </c>
      <c r="D150" s="130">
        <f t="shared" si="3"/>
        <v>0</v>
      </c>
      <c r="E150" s="131">
        <f t="shared" si="4"/>
        <v>0</v>
      </c>
      <c r="F150" s="133">
        <f t="shared" si="5"/>
        <v>1</v>
      </c>
      <c r="G150" s="128">
        <f t="shared" si="6"/>
        <v>0</v>
      </c>
      <c r="H150" s="129">
        <f t="shared" si="7"/>
        <v>0</v>
      </c>
      <c r="I150" s="130">
        <f t="shared" si="8"/>
        <v>0</v>
      </c>
      <c r="J150" s="131">
        <f t="shared" si="9"/>
        <v>0</v>
      </c>
      <c r="K150" s="133">
        <f t="shared" si="10"/>
        <v>0</v>
      </c>
      <c r="L150" s="132">
        <f t="shared" si="11"/>
        <v>0</v>
      </c>
      <c r="M150" s="244">
        <f t="shared" si="12"/>
        <v>0</v>
      </c>
      <c r="N150" s="233"/>
      <c r="O150" s="235">
        <v>21.2</v>
      </c>
      <c r="P150" s="245">
        <f t="shared" si="13"/>
        <v>53</v>
      </c>
      <c r="Q150" s="4"/>
    </row>
    <row r="151" ht="15.75" customHeight="1">
      <c r="A151" s="239">
        <v>73.5</v>
      </c>
      <c r="B151" s="128">
        <f t="shared" si="1"/>
        <v>0</v>
      </c>
      <c r="C151" s="129">
        <f t="shared" si="2"/>
        <v>1</v>
      </c>
      <c r="D151" s="130">
        <f t="shared" si="3"/>
        <v>0</v>
      </c>
      <c r="E151" s="131">
        <f t="shared" si="4"/>
        <v>0</v>
      </c>
      <c r="F151" s="133">
        <f t="shared" si="5"/>
        <v>1</v>
      </c>
      <c r="G151" s="128">
        <f t="shared" si="6"/>
        <v>0</v>
      </c>
      <c r="H151" s="129">
        <f t="shared" si="7"/>
        <v>0</v>
      </c>
      <c r="I151" s="130">
        <f t="shared" si="8"/>
        <v>0</v>
      </c>
      <c r="J151" s="131">
        <f t="shared" si="9"/>
        <v>0</v>
      </c>
      <c r="K151" s="133">
        <f t="shared" si="10"/>
        <v>0</v>
      </c>
      <c r="L151" s="132">
        <f t="shared" si="11"/>
        <v>0</v>
      </c>
      <c r="M151" s="244">
        <f t="shared" si="12"/>
        <v>0</v>
      </c>
      <c r="N151" s="233"/>
      <c r="O151" s="235">
        <v>21.4</v>
      </c>
      <c r="P151" s="245">
        <f t="shared" si="13"/>
        <v>53.5</v>
      </c>
      <c r="Q151" s="4"/>
    </row>
    <row r="152" ht="15.75" customHeight="1">
      <c r="A152" s="239">
        <v>74.0</v>
      </c>
      <c r="B152" s="128">
        <f t="shared" si="1"/>
        <v>0</v>
      </c>
      <c r="C152" s="129">
        <f t="shared" si="2"/>
        <v>1</v>
      </c>
      <c r="D152" s="130">
        <f t="shared" si="3"/>
        <v>0</v>
      </c>
      <c r="E152" s="131">
        <f t="shared" si="4"/>
        <v>0</v>
      </c>
      <c r="F152" s="133">
        <f t="shared" si="5"/>
        <v>1</v>
      </c>
      <c r="G152" s="128">
        <f t="shared" si="6"/>
        <v>0</v>
      </c>
      <c r="H152" s="129">
        <f t="shared" si="7"/>
        <v>0</v>
      </c>
      <c r="I152" s="130">
        <f t="shared" si="8"/>
        <v>0</v>
      </c>
      <c r="J152" s="131">
        <f t="shared" si="9"/>
        <v>0</v>
      </c>
      <c r="K152" s="133">
        <f t="shared" si="10"/>
        <v>0</v>
      </c>
      <c r="L152" s="132">
        <f t="shared" si="11"/>
        <v>0</v>
      </c>
      <c r="M152" s="244">
        <f t="shared" si="12"/>
        <v>0</v>
      </c>
      <c r="N152" s="233"/>
      <c r="O152" s="235">
        <v>21.6</v>
      </c>
      <c r="P152" s="245">
        <f t="shared" si="13"/>
        <v>54</v>
      </c>
      <c r="Q152" s="4"/>
    </row>
    <row r="153" ht="15.75" customHeight="1">
      <c r="A153" s="239">
        <v>74.5</v>
      </c>
      <c r="B153" s="128">
        <f t="shared" si="1"/>
        <v>0</v>
      </c>
      <c r="C153" s="129">
        <f t="shared" si="2"/>
        <v>1</v>
      </c>
      <c r="D153" s="130">
        <f t="shared" si="3"/>
        <v>0</v>
      </c>
      <c r="E153" s="131">
        <f t="shared" si="4"/>
        <v>0</v>
      </c>
      <c r="F153" s="133">
        <f t="shared" si="5"/>
        <v>1</v>
      </c>
      <c r="G153" s="128">
        <f t="shared" si="6"/>
        <v>0</v>
      </c>
      <c r="H153" s="129">
        <f t="shared" si="7"/>
        <v>0</v>
      </c>
      <c r="I153" s="130">
        <f t="shared" si="8"/>
        <v>0</v>
      </c>
      <c r="J153" s="131">
        <f t="shared" si="9"/>
        <v>0</v>
      </c>
      <c r="K153" s="133">
        <f t="shared" si="10"/>
        <v>0</v>
      </c>
      <c r="L153" s="132">
        <f t="shared" si="11"/>
        <v>0</v>
      </c>
      <c r="M153" s="244">
        <f t="shared" si="12"/>
        <v>0</v>
      </c>
      <c r="N153" s="233"/>
      <c r="O153" s="235">
        <v>21.8</v>
      </c>
      <c r="P153" s="245">
        <f t="shared" si="13"/>
        <v>54.5</v>
      </c>
      <c r="Q153" s="4"/>
    </row>
    <row r="154" ht="15.75" customHeight="1">
      <c r="A154" s="239">
        <v>75.0</v>
      </c>
      <c r="B154" s="128">
        <f t="shared" si="1"/>
        <v>0</v>
      </c>
      <c r="C154" s="129">
        <f t="shared" si="2"/>
        <v>1</v>
      </c>
      <c r="D154" s="130">
        <f t="shared" si="3"/>
        <v>0</v>
      </c>
      <c r="E154" s="131">
        <f t="shared" si="4"/>
        <v>0</v>
      </c>
      <c r="F154" s="133">
        <f t="shared" si="5"/>
        <v>1</v>
      </c>
      <c r="G154" s="128">
        <f t="shared" si="6"/>
        <v>1</v>
      </c>
      <c r="H154" s="129">
        <f t="shared" si="7"/>
        <v>0</v>
      </c>
      <c r="I154" s="130">
        <f t="shared" si="8"/>
        <v>0</v>
      </c>
      <c r="J154" s="131">
        <f t="shared" si="9"/>
        <v>0</v>
      </c>
      <c r="K154" s="133">
        <f t="shared" si="10"/>
        <v>0</v>
      </c>
      <c r="L154" s="132">
        <f t="shared" si="11"/>
        <v>0</v>
      </c>
      <c r="M154" s="244">
        <f t="shared" si="12"/>
        <v>0</v>
      </c>
      <c r="N154" s="233"/>
      <c r="O154" s="235">
        <v>22.0</v>
      </c>
      <c r="P154" s="245">
        <f t="shared" si="13"/>
        <v>55</v>
      </c>
      <c r="Q154" s="4"/>
    </row>
    <row r="155" ht="15.75" customHeight="1">
      <c r="A155" s="239">
        <v>75.5</v>
      </c>
      <c r="B155" s="128">
        <f t="shared" si="1"/>
        <v>0</v>
      </c>
      <c r="C155" s="129">
        <f t="shared" si="2"/>
        <v>1</v>
      </c>
      <c r="D155" s="130">
        <f t="shared" si="3"/>
        <v>0</v>
      </c>
      <c r="E155" s="131">
        <f t="shared" si="4"/>
        <v>0</v>
      </c>
      <c r="F155" s="133">
        <f t="shared" si="5"/>
        <v>1</v>
      </c>
      <c r="G155" s="128">
        <f t="shared" si="6"/>
        <v>1</v>
      </c>
      <c r="H155" s="129">
        <f t="shared" si="7"/>
        <v>0</v>
      </c>
      <c r="I155" s="130">
        <f t="shared" si="8"/>
        <v>0</v>
      </c>
      <c r="J155" s="131">
        <f t="shared" si="9"/>
        <v>0</v>
      </c>
      <c r="K155" s="133">
        <f t="shared" si="10"/>
        <v>0</v>
      </c>
      <c r="L155" s="132">
        <f t="shared" si="11"/>
        <v>0</v>
      </c>
      <c r="M155" s="244">
        <f t="shared" si="12"/>
        <v>0</v>
      </c>
      <c r="N155" s="233"/>
      <c r="O155" s="235">
        <v>22.2</v>
      </c>
      <c r="P155" s="245">
        <f t="shared" si="13"/>
        <v>55.5</v>
      </c>
      <c r="Q155" s="4"/>
    </row>
    <row r="156" ht="15.75" customHeight="1">
      <c r="A156" s="239">
        <v>76.0</v>
      </c>
      <c r="B156" s="128">
        <f t="shared" si="1"/>
        <v>0</v>
      </c>
      <c r="C156" s="129">
        <f t="shared" si="2"/>
        <v>1</v>
      </c>
      <c r="D156" s="130">
        <f t="shared" si="3"/>
        <v>0</v>
      </c>
      <c r="E156" s="131">
        <f t="shared" si="4"/>
        <v>0</v>
      </c>
      <c r="F156" s="133">
        <f t="shared" si="5"/>
        <v>1</v>
      </c>
      <c r="G156" s="128">
        <f t="shared" si="6"/>
        <v>1</v>
      </c>
      <c r="H156" s="129">
        <f t="shared" si="7"/>
        <v>0</v>
      </c>
      <c r="I156" s="130">
        <f t="shared" si="8"/>
        <v>0</v>
      </c>
      <c r="J156" s="131">
        <f t="shared" si="9"/>
        <v>0</v>
      </c>
      <c r="K156" s="133">
        <f t="shared" si="10"/>
        <v>0</v>
      </c>
      <c r="L156" s="132">
        <f t="shared" si="11"/>
        <v>0</v>
      </c>
      <c r="M156" s="244">
        <f t="shared" si="12"/>
        <v>0</v>
      </c>
      <c r="N156" s="233"/>
      <c r="O156" s="235">
        <v>22.4</v>
      </c>
      <c r="P156" s="245">
        <f t="shared" si="13"/>
        <v>56</v>
      </c>
      <c r="Q156" s="4"/>
    </row>
    <row r="157" ht="15.75" customHeight="1">
      <c r="A157" s="239">
        <v>76.5</v>
      </c>
      <c r="B157" s="128">
        <f t="shared" si="1"/>
        <v>0</v>
      </c>
      <c r="C157" s="129">
        <f t="shared" si="2"/>
        <v>1</v>
      </c>
      <c r="D157" s="130">
        <f t="shared" si="3"/>
        <v>0</v>
      </c>
      <c r="E157" s="131">
        <f t="shared" si="4"/>
        <v>0</v>
      </c>
      <c r="F157" s="133">
        <f t="shared" si="5"/>
        <v>1</v>
      </c>
      <c r="G157" s="128">
        <f t="shared" si="6"/>
        <v>1</v>
      </c>
      <c r="H157" s="129">
        <f t="shared" si="7"/>
        <v>0</v>
      </c>
      <c r="I157" s="130">
        <f t="shared" si="8"/>
        <v>0</v>
      </c>
      <c r="J157" s="131">
        <f t="shared" si="9"/>
        <v>0</v>
      </c>
      <c r="K157" s="133">
        <f t="shared" si="10"/>
        <v>0</v>
      </c>
      <c r="L157" s="132">
        <f t="shared" si="11"/>
        <v>0</v>
      </c>
      <c r="M157" s="244">
        <f t="shared" si="12"/>
        <v>0</v>
      </c>
      <c r="N157" s="233"/>
      <c r="O157" s="235">
        <v>22.6</v>
      </c>
      <c r="P157" s="245">
        <f t="shared" si="13"/>
        <v>56.5</v>
      </c>
      <c r="Q157" s="4"/>
    </row>
    <row r="158" ht="15.75" customHeight="1">
      <c r="A158" s="239">
        <v>77.0</v>
      </c>
      <c r="B158" s="128">
        <f t="shared" si="1"/>
        <v>0</v>
      </c>
      <c r="C158" s="129">
        <f t="shared" si="2"/>
        <v>1</v>
      </c>
      <c r="D158" s="130">
        <f t="shared" si="3"/>
        <v>0</v>
      </c>
      <c r="E158" s="131">
        <f t="shared" si="4"/>
        <v>0</v>
      </c>
      <c r="F158" s="133">
        <f t="shared" si="5"/>
        <v>1</v>
      </c>
      <c r="G158" s="128">
        <f t="shared" si="6"/>
        <v>1</v>
      </c>
      <c r="H158" s="129">
        <f t="shared" si="7"/>
        <v>0</v>
      </c>
      <c r="I158" s="130">
        <f t="shared" si="8"/>
        <v>0</v>
      </c>
      <c r="J158" s="131">
        <f t="shared" si="9"/>
        <v>0</v>
      </c>
      <c r="K158" s="133">
        <f t="shared" si="10"/>
        <v>0</v>
      </c>
      <c r="L158" s="132">
        <f t="shared" si="11"/>
        <v>0</v>
      </c>
      <c r="M158" s="244">
        <f t="shared" si="12"/>
        <v>0</v>
      </c>
      <c r="N158" s="233"/>
      <c r="O158" s="235">
        <v>22.8</v>
      </c>
      <c r="P158" s="245">
        <f t="shared" si="13"/>
        <v>57</v>
      </c>
      <c r="Q158" s="4"/>
    </row>
    <row r="159" ht="15.75" customHeight="1">
      <c r="A159" s="239">
        <v>77.5</v>
      </c>
      <c r="B159" s="128">
        <f t="shared" si="1"/>
        <v>0</v>
      </c>
      <c r="C159" s="129">
        <f t="shared" si="2"/>
        <v>1</v>
      </c>
      <c r="D159" s="130">
        <f t="shared" si="3"/>
        <v>0</v>
      </c>
      <c r="E159" s="131">
        <f t="shared" si="4"/>
        <v>0</v>
      </c>
      <c r="F159" s="133">
        <f t="shared" si="5"/>
        <v>1</v>
      </c>
      <c r="G159" s="128">
        <f t="shared" si="6"/>
        <v>1</v>
      </c>
      <c r="H159" s="129">
        <f t="shared" si="7"/>
        <v>0</v>
      </c>
      <c r="I159" s="130">
        <f t="shared" si="8"/>
        <v>0</v>
      </c>
      <c r="J159" s="131">
        <f t="shared" si="9"/>
        <v>0</v>
      </c>
      <c r="K159" s="133">
        <f t="shared" si="10"/>
        <v>0</v>
      </c>
      <c r="L159" s="132">
        <f t="shared" si="11"/>
        <v>0</v>
      </c>
      <c r="M159" s="244">
        <f t="shared" si="12"/>
        <v>0</v>
      </c>
      <c r="N159" s="233"/>
      <c r="O159" s="235">
        <v>23.0</v>
      </c>
      <c r="P159" s="245">
        <f t="shared" si="13"/>
        <v>57.5</v>
      </c>
      <c r="Q159" s="4"/>
    </row>
    <row r="160" ht="15.75" customHeight="1">
      <c r="A160" s="239">
        <v>78.0</v>
      </c>
      <c r="B160" s="128">
        <f t="shared" si="1"/>
        <v>0</v>
      </c>
      <c r="C160" s="129">
        <f t="shared" si="2"/>
        <v>1</v>
      </c>
      <c r="D160" s="130">
        <f t="shared" si="3"/>
        <v>0</v>
      </c>
      <c r="E160" s="131">
        <f t="shared" si="4"/>
        <v>0</v>
      </c>
      <c r="F160" s="133">
        <f t="shared" si="5"/>
        <v>1</v>
      </c>
      <c r="G160" s="128">
        <f t="shared" si="6"/>
        <v>1</v>
      </c>
      <c r="H160" s="129">
        <f t="shared" si="7"/>
        <v>0</v>
      </c>
      <c r="I160" s="130">
        <f t="shared" si="8"/>
        <v>0</v>
      </c>
      <c r="J160" s="131">
        <f t="shared" si="9"/>
        <v>0</v>
      </c>
      <c r="K160" s="133">
        <f t="shared" si="10"/>
        <v>0</v>
      </c>
      <c r="L160" s="132">
        <f t="shared" si="11"/>
        <v>0</v>
      </c>
      <c r="M160" s="244">
        <f t="shared" si="12"/>
        <v>0</v>
      </c>
      <c r="N160" s="233"/>
      <c r="O160" s="235">
        <v>23.2</v>
      </c>
      <c r="P160" s="245">
        <f t="shared" si="13"/>
        <v>58</v>
      </c>
      <c r="Q160" s="4"/>
    </row>
    <row r="161" ht="15.75" customHeight="1">
      <c r="A161" s="239">
        <v>78.5</v>
      </c>
      <c r="B161" s="128">
        <f t="shared" si="1"/>
        <v>0</v>
      </c>
      <c r="C161" s="129">
        <f t="shared" si="2"/>
        <v>1</v>
      </c>
      <c r="D161" s="130">
        <f t="shared" si="3"/>
        <v>0</v>
      </c>
      <c r="E161" s="131">
        <f t="shared" si="4"/>
        <v>0</v>
      </c>
      <c r="F161" s="133">
        <f t="shared" si="5"/>
        <v>1</v>
      </c>
      <c r="G161" s="128">
        <f t="shared" si="6"/>
        <v>1</v>
      </c>
      <c r="H161" s="129">
        <f t="shared" si="7"/>
        <v>0</v>
      </c>
      <c r="I161" s="130">
        <f t="shared" si="8"/>
        <v>0</v>
      </c>
      <c r="J161" s="131">
        <f t="shared" si="9"/>
        <v>0</v>
      </c>
      <c r="K161" s="133">
        <f t="shared" si="10"/>
        <v>0</v>
      </c>
      <c r="L161" s="132">
        <f t="shared" si="11"/>
        <v>0</v>
      </c>
      <c r="M161" s="244">
        <f t="shared" si="12"/>
        <v>0</v>
      </c>
      <c r="N161" s="233"/>
      <c r="O161" s="235">
        <v>23.4</v>
      </c>
      <c r="P161" s="245">
        <f t="shared" si="13"/>
        <v>58.5</v>
      </c>
      <c r="Q161" s="4"/>
    </row>
    <row r="162" ht="15.75" customHeight="1">
      <c r="A162" s="239">
        <v>79.0</v>
      </c>
      <c r="B162" s="128">
        <f t="shared" si="1"/>
        <v>0</v>
      </c>
      <c r="C162" s="129">
        <f t="shared" si="2"/>
        <v>1</v>
      </c>
      <c r="D162" s="130">
        <f t="shared" si="3"/>
        <v>0</v>
      </c>
      <c r="E162" s="131">
        <f t="shared" si="4"/>
        <v>0</v>
      </c>
      <c r="F162" s="133">
        <f t="shared" si="5"/>
        <v>1</v>
      </c>
      <c r="G162" s="128">
        <f t="shared" si="6"/>
        <v>1</v>
      </c>
      <c r="H162" s="129">
        <f t="shared" si="7"/>
        <v>0</v>
      </c>
      <c r="I162" s="130">
        <f t="shared" si="8"/>
        <v>0</v>
      </c>
      <c r="J162" s="131">
        <f t="shared" si="9"/>
        <v>0</v>
      </c>
      <c r="K162" s="133">
        <f t="shared" si="10"/>
        <v>0</v>
      </c>
      <c r="L162" s="132">
        <f t="shared" si="11"/>
        <v>0</v>
      </c>
      <c r="M162" s="244">
        <f t="shared" si="12"/>
        <v>0</v>
      </c>
      <c r="N162" s="233"/>
      <c r="O162" s="235">
        <v>23.6</v>
      </c>
      <c r="P162" s="245">
        <f t="shared" si="13"/>
        <v>59</v>
      </c>
      <c r="Q162" s="4"/>
    </row>
    <row r="163" ht="15.75" customHeight="1">
      <c r="A163" s="239">
        <v>79.5</v>
      </c>
      <c r="B163" s="128">
        <f t="shared" si="1"/>
        <v>0</v>
      </c>
      <c r="C163" s="129">
        <f t="shared" si="2"/>
        <v>1</v>
      </c>
      <c r="D163" s="130">
        <f t="shared" si="3"/>
        <v>0</v>
      </c>
      <c r="E163" s="131">
        <f t="shared" si="4"/>
        <v>0</v>
      </c>
      <c r="F163" s="133">
        <f t="shared" si="5"/>
        <v>1</v>
      </c>
      <c r="G163" s="128">
        <f t="shared" si="6"/>
        <v>1</v>
      </c>
      <c r="H163" s="129">
        <f t="shared" si="7"/>
        <v>0</v>
      </c>
      <c r="I163" s="130">
        <f t="shared" si="8"/>
        <v>0</v>
      </c>
      <c r="J163" s="131">
        <f t="shared" si="9"/>
        <v>0</v>
      </c>
      <c r="K163" s="133">
        <f t="shared" si="10"/>
        <v>0</v>
      </c>
      <c r="L163" s="132">
        <f t="shared" si="11"/>
        <v>0</v>
      </c>
      <c r="M163" s="244">
        <f t="shared" si="12"/>
        <v>0</v>
      </c>
      <c r="N163" s="233"/>
      <c r="O163" s="235">
        <v>23.8</v>
      </c>
      <c r="P163" s="245">
        <f t="shared" si="13"/>
        <v>59.5</v>
      </c>
      <c r="Q163" s="4"/>
    </row>
    <row r="164" ht="15.75" customHeight="1">
      <c r="A164" s="239">
        <v>80.0</v>
      </c>
      <c r="B164" s="128">
        <f t="shared" si="1"/>
        <v>0</v>
      </c>
      <c r="C164" s="129">
        <f t="shared" si="2"/>
        <v>1</v>
      </c>
      <c r="D164" s="130">
        <f t="shared" si="3"/>
        <v>0</v>
      </c>
      <c r="E164" s="131">
        <f t="shared" si="4"/>
        <v>1</v>
      </c>
      <c r="F164" s="133">
        <f t="shared" si="5"/>
        <v>0</v>
      </c>
      <c r="G164" s="128">
        <f t="shared" si="6"/>
        <v>0</v>
      </c>
      <c r="H164" s="129">
        <f t="shared" si="7"/>
        <v>0</v>
      </c>
      <c r="I164" s="130">
        <f t="shared" si="8"/>
        <v>0</v>
      </c>
      <c r="J164" s="131">
        <f t="shared" si="9"/>
        <v>0</v>
      </c>
      <c r="K164" s="133">
        <f t="shared" si="10"/>
        <v>0</v>
      </c>
      <c r="L164" s="132">
        <f t="shared" si="11"/>
        <v>0</v>
      </c>
      <c r="M164" s="244">
        <f t="shared" si="12"/>
        <v>0</v>
      </c>
      <c r="N164" s="233"/>
      <c r="O164" s="235">
        <v>24.0</v>
      </c>
      <c r="P164" s="245">
        <f t="shared" si="13"/>
        <v>60</v>
      </c>
      <c r="Q164" s="4"/>
    </row>
    <row r="165" ht="15.75" customHeight="1">
      <c r="A165" s="239">
        <v>80.5</v>
      </c>
      <c r="B165" s="128">
        <f t="shared" si="1"/>
        <v>0</v>
      </c>
      <c r="C165" s="129">
        <f t="shared" si="2"/>
        <v>1</v>
      </c>
      <c r="D165" s="130">
        <f t="shared" si="3"/>
        <v>0</v>
      </c>
      <c r="E165" s="131">
        <f t="shared" si="4"/>
        <v>1</v>
      </c>
      <c r="F165" s="133">
        <f t="shared" si="5"/>
        <v>0</v>
      </c>
      <c r="G165" s="128">
        <f t="shared" si="6"/>
        <v>0</v>
      </c>
      <c r="H165" s="129">
        <f t="shared" si="7"/>
        <v>0</v>
      </c>
      <c r="I165" s="130">
        <f t="shared" si="8"/>
        <v>0</v>
      </c>
      <c r="J165" s="131">
        <f t="shared" si="9"/>
        <v>0</v>
      </c>
      <c r="K165" s="133">
        <f t="shared" si="10"/>
        <v>0</v>
      </c>
      <c r="L165" s="132">
        <f t="shared" si="11"/>
        <v>0</v>
      </c>
      <c r="M165" s="244">
        <f t="shared" si="12"/>
        <v>0</v>
      </c>
      <c r="N165" s="233"/>
      <c r="O165" s="235">
        <v>24.2</v>
      </c>
      <c r="P165" s="245">
        <f t="shared" si="13"/>
        <v>60.5</v>
      </c>
      <c r="Q165" s="4"/>
    </row>
    <row r="166" ht="15.75" customHeight="1">
      <c r="A166" s="239">
        <v>81.0</v>
      </c>
      <c r="B166" s="128">
        <f t="shared" si="1"/>
        <v>0</v>
      </c>
      <c r="C166" s="129">
        <f t="shared" si="2"/>
        <v>1</v>
      </c>
      <c r="D166" s="130">
        <f t="shared" si="3"/>
        <v>0</v>
      </c>
      <c r="E166" s="131">
        <f t="shared" si="4"/>
        <v>1</v>
      </c>
      <c r="F166" s="133">
        <f t="shared" si="5"/>
        <v>0</v>
      </c>
      <c r="G166" s="128">
        <f t="shared" si="6"/>
        <v>0</v>
      </c>
      <c r="H166" s="129">
        <f t="shared" si="7"/>
        <v>0</v>
      </c>
      <c r="I166" s="130">
        <f t="shared" si="8"/>
        <v>0</v>
      </c>
      <c r="J166" s="131">
        <f t="shared" si="9"/>
        <v>0</v>
      </c>
      <c r="K166" s="133">
        <f t="shared" si="10"/>
        <v>0</v>
      </c>
      <c r="L166" s="132">
        <f t="shared" si="11"/>
        <v>0</v>
      </c>
      <c r="M166" s="244">
        <f t="shared" si="12"/>
        <v>0</v>
      </c>
      <c r="N166" s="233"/>
      <c r="O166" s="235">
        <v>24.4</v>
      </c>
      <c r="P166" s="245">
        <f t="shared" si="13"/>
        <v>61</v>
      </c>
      <c r="Q166" s="4"/>
    </row>
    <row r="167" ht="15.75" customHeight="1">
      <c r="A167" s="239">
        <v>81.5</v>
      </c>
      <c r="B167" s="128">
        <f t="shared" si="1"/>
        <v>0</v>
      </c>
      <c r="C167" s="129">
        <f t="shared" si="2"/>
        <v>1</v>
      </c>
      <c r="D167" s="130">
        <f t="shared" si="3"/>
        <v>0</v>
      </c>
      <c r="E167" s="131">
        <f t="shared" si="4"/>
        <v>1</v>
      </c>
      <c r="F167" s="133">
        <f t="shared" si="5"/>
        <v>0</v>
      </c>
      <c r="G167" s="128">
        <f t="shared" si="6"/>
        <v>0</v>
      </c>
      <c r="H167" s="129">
        <f t="shared" si="7"/>
        <v>0</v>
      </c>
      <c r="I167" s="130">
        <f t="shared" si="8"/>
        <v>0</v>
      </c>
      <c r="J167" s="131">
        <f t="shared" si="9"/>
        <v>0</v>
      </c>
      <c r="K167" s="133">
        <f t="shared" si="10"/>
        <v>0</v>
      </c>
      <c r="L167" s="132">
        <f t="shared" si="11"/>
        <v>0</v>
      </c>
      <c r="M167" s="244">
        <f t="shared" si="12"/>
        <v>0</v>
      </c>
      <c r="N167" s="233"/>
      <c r="O167" s="235">
        <v>24.6</v>
      </c>
      <c r="P167" s="245">
        <f t="shared" si="13"/>
        <v>61.5</v>
      </c>
      <c r="Q167" s="4"/>
    </row>
    <row r="168" ht="15.75" customHeight="1">
      <c r="A168" s="239">
        <v>82.0</v>
      </c>
      <c r="B168" s="128">
        <f t="shared" si="1"/>
        <v>0</v>
      </c>
      <c r="C168" s="129">
        <f t="shared" si="2"/>
        <v>1</v>
      </c>
      <c r="D168" s="130">
        <f t="shared" si="3"/>
        <v>0</v>
      </c>
      <c r="E168" s="131">
        <f t="shared" si="4"/>
        <v>1</v>
      </c>
      <c r="F168" s="133">
        <f t="shared" si="5"/>
        <v>0</v>
      </c>
      <c r="G168" s="128">
        <f t="shared" si="6"/>
        <v>0</v>
      </c>
      <c r="H168" s="129">
        <f t="shared" si="7"/>
        <v>0</v>
      </c>
      <c r="I168" s="130">
        <f t="shared" si="8"/>
        <v>0</v>
      </c>
      <c r="J168" s="131">
        <f t="shared" si="9"/>
        <v>0</v>
      </c>
      <c r="K168" s="133">
        <f t="shared" si="10"/>
        <v>0</v>
      </c>
      <c r="L168" s="132">
        <f t="shared" si="11"/>
        <v>0</v>
      </c>
      <c r="M168" s="244">
        <f t="shared" si="12"/>
        <v>0</v>
      </c>
      <c r="N168" s="233"/>
      <c r="O168" s="235">
        <v>24.8</v>
      </c>
      <c r="P168" s="245">
        <f t="shared" si="13"/>
        <v>62</v>
      </c>
      <c r="Q168" s="4"/>
    </row>
    <row r="169" ht="15.75" customHeight="1">
      <c r="A169" s="239">
        <v>82.5</v>
      </c>
      <c r="B169" s="128">
        <f t="shared" si="1"/>
        <v>0</v>
      </c>
      <c r="C169" s="129">
        <f t="shared" si="2"/>
        <v>1</v>
      </c>
      <c r="D169" s="130">
        <f t="shared" si="3"/>
        <v>0</v>
      </c>
      <c r="E169" s="131">
        <f t="shared" si="4"/>
        <v>1</v>
      </c>
      <c r="F169" s="133">
        <f t="shared" si="5"/>
        <v>0</v>
      </c>
      <c r="G169" s="128">
        <f t="shared" si="6"/>
        <v>0</v>
      </c>
      <c r="H169" s="129">
        <f t="shared" si="7"/>
        <v>0</v>
      </c>
      <c r="I169" s="130">
        <f t="shared" si="8"/>
        <v>0</v>
      </c>
      <c r="J169" s="131">
        <f t="shared" si="9"/>
        <v>0</v>
      </c>
      <c r="K169" s="133">
        <f t="shared" si="10"/>
        <v>0</v>
      </c>
      <c r="L169" s="132">
        <f t="shared" si="11"/>
        <v>0</v>
      </c>
      <c r="M169" s="244">
        <f t="shared" si="12"/>
        <v>0</v>
      </c>
      <c r="N169" s="233"/>
      <c r="O169" s="235">
        <v>25.0</v>
      </c>
      <c r="P169" s="245">
        <f t="shared" si="13"/>
        <v>62.5</v>
      </c>
      <c r="Q169" s="4"/>
    </row>
    <row r="170" ht="15.75" customHeight="1">
      <c r="A170" s="239">
        <v>83.0</v>
      </c>
      <c r="B170" s="128">
        <f t="shared" si="1"/>
        <v>0</v>
      </c>
      <c r="C170" s="129">
        <f t="shared" si="2"/>
        <v>1</v>
      </c>
      <c r="D170" s="130">
        <f t="shared" si="3"/>
        <v>0</v>
      </c>
      <c r="E170" s="131">
        <f t="shared" si="4"/>
        <v>1</v>
      </c>
      <c r="F170" s="133">
        <f t="shared" si="5"/>
        <v>0</v>
      </c>
      <c r="G170" s="128">
        <f t="shared" si="6"/>
        <v>0</v>
      </c>
      <c r="H170" s="129">
        <f t="shared" si="7"/>
        <v>0</v>
      </c>
      <c r="I170" s="130">
        <f t="shared" si="8"/>
        <v>0</v>
      </c>
      <c r="J170" s="131">
        <f t="shared" si="9"/>
        <v>0</v>
      </c>
      <c r="K170" s="133">
        <f t="shared" si="10"/>
        <v>0</v>
      </c>
      <c r="L170" s="132">
        <f t="shared" si="11"/>
        <v>0</v>
      </c>
      <c r="M170" s="244">
        <f t="shared" si="12"/>
        <v>0</v>
      </c>
      <c r="N170" s="233"/>
      <c r="O170" s="235">
        <v>25.2</v>
      </c>
      <c r="P170" s="245">
        <f t="shared" si="13"/>
        <v>63</v>
      </c>
      <c r="Q170" s="4"/>
    </row>
    <row r="171" ht="15.75" customHeight="1">
      <c r="A171" s="239">
        <v>83.5</v>
      </c>
      <c r="B171" s="128">
        <f t="shared" si="1"/>
        <v>0</v>
      </c>
      <c r="C171" s="129">
        <f t="shared" si="2"/>
        <v>1</v>
      </c>
      <c r="D171" s="130">
        <f t="shared" si="3"/>
        <v>0</v>
      </c>
      <c r="E171" s="131">
        <f t="shared" si="4"/>
        <v>1</v>
      </c>
      <c r="F171" s="133">
        <f t="shared" si="5"/>
        <v>0</v>
      </c>
      <c r="G171" s="128">
        <f t="shared" si="6"/>
        <v>0</v>
      </c>
      <c r="H171" s="129">
        <f t="shared" si="7"/>
        <v>0</v>
      </c>
      <c r="I171" s="130">
        <f t="shared" si="8"/>
        <v>0</v>
      </c>
      <c r="J171" s="131">
        <f t="shared" si="9"/>
        <v>0</v>
      </c>
      <c r="K171" s="133">
        <f t="shared" si="10"/>
        <v>0</v>
      </c>
      <c r="L171" s="132">
        <f t="shared" si="11"/>
        <v>0</v>
      </c>
      <c r="M171" s="244">
        <f t="shared" si="12"/>
        <v>0</v>
      </c>
      <c r="N171" s="233"/>
      <c r="O171" s="235">
        <v>25.4</v>
      </c>
      <c r="P171" s="245">
        <f t="shared" si="13"/>
        <v>63.5</v>
      </c>
      <c r="Q171" s="4"/>
    </row>
    <row r="172" ht="15.75" customHeight="1">
      <c r="A172" s="239">
        <v>84.0</v>
      </c>
      <c r="B172" s="128">
        <f t="shared" si="1"/>
        <v>0</v>
      </c>
      <c r="C172" s="129">
        <f t="shared" si="2"/>
        <v>1</v>
      </c>
      <c r="D172" s="130">
        <f t="shared" si="3"/>
        <v>0</v>
      </c>
      <c r="E172" s="131">
        <f t="shared" si="4"/>
        <v>1</v>
      </c>
      <c r="F172" s="133">
        <f t="shared" si="5"/>
        <v>0</v>
      </c>
      <c r="G172" s="128">
        <f t="shared" si="6"/>
        <v>0</v>
      </c>
      <c r="H172" s="129">
        <f t="shared" si="7"/>
        <v>0</v>
      </c>
      <c r="I172" s="130">
        <f t="shared" si="8"/>
        <v>0</v>
      </c>
      <c r="J172" s="131">
        <f t="shared" si="9"/>
        <v>0</v>
      </c>
      <c r="K172" s="133">
        <f t="shared" si="10"/>
        <v>0</v>
      </c>
      <c r="L172" s="132">
        <f t="shared" si="11"/>
        <v>0</v>
      </c>
      <c r="M172" s="244">
        <f t="shared" si="12"/>
        <v>0</v>
      </c>
      <c r="N172" s="233"/>
      <c r="O172" s="235">
        <v>25.6</v>
      </c>
      <c r="P172" s="245">
        <f t="shared" si="13"/>
        <v>64</v>
      </c>
      <c r="Q172" s="4"/>
    </row>
    <row r="173" ht="15.75" customHeight="1">
      <c r="A173" s="239">
        <v>84.5</v>
      </c>
      <c r="B173" s="128">
        <f t="shared" si="1"/>
        <v>0</v>
      </c>
      <c r="C173" s="129">
        <f t="shared" si="2"/>
        <v>1</v>
      </c>
      <c r="D173" s="130">
        <f t="shared" si="3"/>
        <v>0</v>
      </c>
      <c r="E173" s="131">
        <f t="shared" si="4"/>
        <v>1</v>
      </c>
      <c r="F173" s="133">
        <f t="shared" si="5"/>
        <v>0</v>
      </c>
      <c r="G173" s="128">
        <f t="shared" si="6"/>
        <v>0</v>
      </c>
      <c r="H173" s="129">
        <f t="shared" si="7"/>
        <v>0</v>
      </c>
      <c r="I173" s="130">
        <f t="shared" si="8"/>
        <v>0</v>
      </c>
      <c r="J173" s="131">
        <f t="shared" si="9"/>
        <v>0</v>
      </c>
      <c r="K173" s="133">
        <f t="shared" si="10"/>
        <v>0</v>
      </c>
      <c r="L173" s="132">
        <f t="shared" si="11"/>
        <v>0</v>
      </c>
      <c r="M173" s="244">
        <f t="shared" si="12"/>
        <v>0</v>
      </c>
      <c r="N173" s="233"/>
      <c r="O173" s="235">
        <v>25.8</v>
      </c>
      <c r="P173" s="245">
        <f t="shared" si="13"/>
        <v>64.5</v>
      </c>
      <c r="Q173" s="4"/>
    </row>
    <row r="174" ht="15.75" customHeight="1">
      <c r="A174" s="239">
        <v>85.0</v>
      </c>
      <c r="B174" s="128">
        <f t="shared" si="1"/>
        <v>0</v>
      </c>
      <c r="C174" s="129">
        <f t="shared" si="2"/>
        <v>1</v>
      </c>
      <c r="D174" s="130">
        <f t="shared" si="3"/>
        <v>0</v>
      </c>
      <c r="E174" s="131">
        <f t="shared" si="4"/>
        <v>1</v>
      </c>
      <c r="F174" s="133">
        <f t="shared" si="5"/>
        <v>0</v>
      </c>
      <c r="G174" s="128">
        <f t="shared" si="6"/>
        <v>1</v>
      </c>
      <c r="H174" s="129">
        <f t="shared" si="7"/>
        <v>0</v>
      </c>
      <c r="I174" s="130">
        <f t="shared" si="8"/>
        <v>0</v>
      </c>
      <c r="J174" s="131">
        <f t="shared" si="9"/>
        <v>0</v>
      </c>
      <c r="K174" s="133">
        <f t="shared" si="10"/>
        <v>0</v>
      </c>
      <c r="L174" s="132">
        <f t="shared" si="11"/>
        <v>0</v>
      </c>
      <c r="M174" s="244">
        <f t="shared" si="12"/>
        <v>0</v>
      </c>
      <c r="N174" s="233"/>
      <c r="O174" s="235">
        <v>26.0</v>
      </c>
      <c r="P174" s="245">
        <f t="shared" si="13"/>
        <v>65</v>
      </c>
      <c r="Q174" s="4"/>
    </row>
    <row r="175" ht="15.75" customHeight="1">
      <c r="A175" s="239">
        <v>85.5</v>
      </c>
      <c r="B175" s="128">
        <f t="shared" si="1"/>
        <v>0</v>
      </c>
      <c r="C175" s="129">
        <f t="shared" si="2"/>
        <v>1</v>
      </c>
      <c r="D175" s="130">
        <f t="shared" si="3"/>
        <v>0</v>
      </c>
      <c r="E175" s="131">
        <f t="shared" si="4"/>
        <v>1</v>
      </c>
      <c r="F175" s="133">
        <f t="shared" si="5"/>
        <v>0</v>
      </c>
      <c r="G175" s="128">
        <f t="shared" si="6"/>
        <v>1</v>
      </c>
      <c r="H175" s="129">
        <f t="shared" si="7"/>
        <v>0</v>
      </c>
      <c r="I175" s="130">
        <f t="shared" si="8"/>
        <v>0</v>
      </c>
      <c r="J175" s="131">
        <f t="shared" si="9"/>
        <v>0</v>
      </c>
      <c r="K175" s="133">
        <f t="shared" si="10"/>
        <v>0</v>
      </c>
      <c r="L175" s="132">
        <f t="shared" si="11"/>
        <v>0</v>
      </c>
      <c r="M175" s="244">
        <f t="shared" si="12"/>
        <v>0</v>
      </c>
      <c r="N175" s="233"/>
      <c r="O175" s="235">
        <v>26.2</v>
      </c>
      <c r="P175" s="245">
        <f t="shared" si="13"/>
        <v>65.5</v>
      </c>
      <c r="Q175" s="4"/>
    </row>
    <row r="176" ht="15.75" customHeight="1">
      <c r="A176" s="239">
        <v>86.0</v>
      </c>
      <c r="B176" s="128">
        <f t="shared" si="1"/>
        <v>0</v>
      </c>
      <c r="C176" s="129">
        <f t="shared" si="2"/>
        <v>1</v>
      </c>
      <c r="D176" s="130">
        <f t="shared" si="3"/>
        <v>0</v>
      </c>
      <c r="E176" s="131">
        <f t="shared" si="4"/>
        <v>1</v>
      </c>
      <c r="F176" s="133">
        <f t="shared" si="5"/>
        <v>0</v>
      </c>
      <c r="G176" s="128">
        <f t="shared" si="6"/>
        <v>1</v>
      </c>
      <c r="H176" s="129">
        <f t="shared" si="7"/>
        <v>0</v>
      </c>
      <c r="I176" s="130">
        <f t="shared" si="8"/>
        <v>0</v>
      </c>
      <c r="J176" s="131">
        <f t="shared" si="9"/>
        <v>0</v>
      </c>
      <c r="K176" s="133">
        <f t="shared" si="10"/>
        <v>0</v>
      </c>
      <c r="L176" s="132">
        <f t="shared" si="11"/>
        <v>0</v>
      </c>
      <c r="M176" s="244">
        <f t="shared" si="12"/>
        <v>0</v>
      </c>
      <c r="N176" s="233"/>
      <c r="O176" s="235">
        <v>26.4</v>
      </c>
      <c r="P176" s="245">
        <f t="shared" si="13"/>
        <v>66</v>
      </c>
      <c r="Q176" s="4"/>
    </row>
    <row r="177" ht="15.75" customHeight="1">
      <c r="A177" s="239">
        <v>86.5</v>
      </c>
      <c r="B177" s="128">
        <f t="shared" si="1"/>
        <v>0</v>
      </c>
      <c r="C177" s="129">
        <f t="shared" si="2"/>
        <v>1</v>
      </c>
      <c r="D177" s="130">
        <f t="shared" si="3"/>
        <v>0</v>
      </c>
      <c r="E177" s="131">
        <f t="shared" si="4"/>
        <v>1</v>
      </c>
      <c r="F177" s="133">
        <f t="shared" si="5"/>
        <v>0</v>
      </c>
      <c r="G177" s="128">
        <f t="shared" si="6"/>
        <v>1</v>
      </c>
      <c r="H177" s="129">
        <f t="shared" si="7"/>
        <v>0</v>
      </c>
      <c r="I177" s="130">
        <f t="shared" si="8"/>
        <v>0</v>
      </c>
      <c r="J177" s="131">
        <f t="shared" si="9"/>
        <v>0</v>
      </c>
      <c r="K177" s="133">
        <f t="shared" si="10"/>
        <v>0</v>
      </c>
      <c r="L177" s="132">
        <f t="shared" si="11"/>
        <v>0</v>
      </c>
      <c r="M177" s="244">
        <f t="shared" si="12"/>
        <v>0</v>
      </c>
      <c r="N177" s="233"/>
      <c r="O177" s="235">
        <v>26.6</v>
      </c>
      <c r="P177" s="245">
        <f t="shared" si="13"/>
        <v>66.5</v>
      </c>
      <c r="Q177" s="4"/>
    </row>
    <row r="178" ht="15.75" customHeight="1">
      <c r="A178" s="239">
        <v>87.0</v>
      </c>
      <c r="B178" s="128">
        <f t="shared" si="1"/>
        <v>0</v>
      </c>
      <c r="C178" s="129">
        <f t="shared" si="2"/>
        <v>1</v>
      </c>
      <c r="D178" s="130">
        <f t="shared" si="3"/>
        <v>0</v>
      </c>
      <c r="E178" s="131">
        <f t="shared" si="4"/>
        <v>1</v>
      </c>
      <c r="F178" s="133">
        <f t="shared" si="5"/>
        <v>0</v>
      </c>
      <c r="G178" s="128">
        <f t="shared" si="6"/>
        <v>1</v>
      </c>
      <c r="H178" s="129">
        <f t="shared" si="7"/>
        <v>0</v>
      </c>
      <c r="I178" s="130">
        <f t="shared" si="8"/>
        <v>0</v>
      </c>
      <c r="J178" s="131">
        <f t="shared" si="9"/>
        <v>0</v>
      </c>
      <c r="K178" s="133">
        <f t="shared" si="10"/>
        <v>0</v>
      </c>
      <c r="L178" s="132">
        <f t="shared" si="11"/>
        <v>0</v>
      </c>
      <c r="M178" s="244">
        <f t="shared" si="12"/>
        <v>0</v>
      </c>
      <c r="N178" s="233"/>
      <c r="O178" s="235">
        <v>26.8</v>
      </c>
      <c r="P178" s="245">
        <f t="shared" si="13"/>
        <v>67</v>
      </c>
      <c r="Q178" s="4"/>
    </row>
    <row r="179" ht="15.75" customHeight="1">
      <c r="A179" s="239">
        <v>87.5</v>
      </c>
      <c r="B179" s="128">
        <f t="shared" si="1"/>
        <v>0</v>
      </c>
      <c r="C179" s="129">
        <f t="shared" si="2"/>
        <v>1</v>
      </c>
      <c r="D179" s="130">
        <f t="shared" si="3"/>
        <v>0</v>
      </c>
      <c r="E179" s="131">
        <f t="shared" si="4"/>
        <v>1</v>
      </c>
      <c r="F179" s="133">
        <f t="shared" si="5"/>
        <v>0</v>
      </c>
      <c r="G179" s="128">
        <f t="shared" si="6"/>
        <v>1</v>
      </c>
      <c r="H179" s="129">
        <f t="shared" si="7"/>
        <v>0</v>
      </c>
      <c r="I179" s="130">
        <f t="shared" si="8"/>
        <v>0</v>
      </c>
      <c r="J179" s="131">
        <f t="shared" si="9"/>
        <v>0</v>
      </c>
      <c r="K179" s="133">
        <f t="shared" si="10"/>
        <v>0</v>
      </c>
      <c r="L179" s="132">
        <f t="shared" si="11"/>
        <v>0</v>
      </c>
      <c r="M179" s="244">
        <f t="shared" si="12"/>
        <v>0</v>
      </c>
      <c r="N179" s="233"/>
      <c r="O179" s="235">
        <v>27.0</v>
      </c>
      <c r="P179" s="245">
        <f t="shared" si="13"/>
        <v>67.5</v>
      </c>
      <c r="Q179" s="4"/>
    </row>
    <row r="180" ht="15.75" customHeight="1">
      <c r="A180" s="239">
        <v>88.0</v>
      </c>
      <c r="B180" s="128">
        <f t="shared" si="1"/>
        <v>0</v>
      </c>
      <c r="C180" s="129">
        <f t="shared" si="2"/>
        <v>1</v>
      </c>
      <c r="D180" s="130">
        <f t="shared" si="3"/>
        <v>0</v>
      </c>
      <c r="E180" s="131">
        <f t="shared" si="4"/>
        <v>1</v>
      </c>
      <c r="F180" s="133">
        <f t="shared" si="5"/>
        <v>0</v>
      </c>
      <c r="G180" s="128">
        <f t="shared" si="6"/>
        <v>1</v>
      </c>
      <c r="H180" s="129">
        <f t="shared" si="7"/>
        <v>0</v>
      </c>
      <c r="I180" s="130">
        <f t="shared" si="8"/>
        <v>0</v>
      </c>
      <c r="J180" s="131">
        <f t="shared" si="9"/>
        <v>0</v>
      </c>
      <c r="K180" s="133">
        <f t="shared" si="10"/>
        <v>0</v>
      </c>
      <c r="L180" s="132">
        <f t="shared" si="11"/>
        <v>0</v>
      </c>
      <c r="M180" s="244">
        <f t="shared" si="12"/>
        <v>0</v>
      </c>
      <c r="N180" s="233"/>
      <c r="O180" s="235">
        <v>27.2</v>
      </c>
      <c r="P180" s="245">
        <f t="shared" si="13"/>
        <v>68</v>
      </c>
      <c r="Q180" s="4"/>
    </row>
    <row r="181" ht="15.75" customHeight="1">
      <c r="A181" s="239">
        <v>88.5</v>
      </c>
      <c r="B181" s="128">
        <f t="shared" si="1"/>
        <v>0</v>
      </c>
      <c r="C181" s="129">
        <f t="shared" si="2"/>
        <v>1</v>
      </c>
      <c r="D181" s="130">
        <f t="shared" si="3"/>
        <v>0</v>
      </c>
      <c r="E181" s="131">
        <f t="shared" si="4"/>
        <v>1</v>
      </c>
      <c r="F181" s="133">
        <f t="shared" si="5"/>
        <v>0</v>
      </c>
      <c r="G181" s="128">
        <f t="shared" si="6"/>
        <v>1</v>
      </c>
      <c r="H181" s="129">
        <f t="shared" si="7"/>
        <v>0</v>
      </c>
      <c r="I181" s="130">
        <f t="shared" si="8"/>
        <v>0</v>
      </c>
      <c r="J181" s="131">
        <f t="shared" si="9"/>
        <v>0</v>
      </c>
      <c r="K181" s="133">
        <f t="shared" si="10"/>
        <v>0</v>
      </c>
      <c r="L181" s="132">
        <f t="shared" si="11"/>
        <v>0</v>
      </c>
      <c r="M181" s="244">
        <f t="shared" si="12"/>
        <v>0</v>
      </c>
      <c r="N181" s="233"/>
      <c r="O181" s="235">
        <v>27.4</v>
      </c>
      <c r="P181" s="245">
        <f t="shared" si="13"/>
        <v>68.5</v>
      </c>
      <c r="Q181" s="4"/>
    </row>
    <row r="182" ht="15.75" customHeight="1">
      <c r="A182" s="239">
        <v>89.0</v>
      </c>
      <c r="B182" s="128">
        <f t="shared" si="1"/>
        <v>0</v>
      </c>
      <c r="C182" s="129">
        <f t="shared" si="2"/>
        <v>1</v>
      </c>
      <c r="D182" s="130">
        <f t="shared" si="3"/>
        <v>0</v>
      </c>
      <c r="E182" s="131">
        <f t="shared" si="4"/>
        <v>1</v>
      </c>
      <c r="F182" s="133">
        <f t="shared" si="5"/>
        <v>0</v>
      </c>
      <c r="G182" s="128">
        <f t="shared" si="6"/>
        <v>1</v>
      </c>
      <c r="H182" s="129">
        <f t="shared" si="7"/>
        <v>0</v>
      </c>
      <c r="I182" s="130">
        <f t="shared" si="8"/>
        <v>0</v>
      </c>
      <c r="J182" s="131">
        <f t="shared" si="9"/>
        <v>0</v>
      </c>
      <c r="K182" s="133">
        <f t="shared" si="10"/>
        <v>0</v>
      </c>
      <c r="L182" s="132">
        <f t="shared" si="11"/>
        <v>0</v>
      </c>
      <c r="M182" s="244">
        <f t="shared" si="12"/>
        <v>0</v>
      </c>
      <c r="N182" s="233"/>
      <c r="O182" s="235">
        <v>27.6</v>
      </c>
      <c r="P182" s="245">
        <f t="shared" si="13"/>
        <v>69</v>
      </c>
      <c r="Q182" s="4"/>
    </row>
    <row r="183" ht="15.75" customHeight="1">
      <c r="A183" s="239">
        <v>89.5</v>
      </c>
      <c r="B183" s="128">
        <f t="shared" si="1"/>
        <v>0</v>
      </c>
      <c r="C183" s="129">
        <f t="shared" si="2"/>
        <v>1</v>
      </c>
      <c r="D183" s="130">
        <f t="shared" si="3"/>
        <v>0</v>
      </c>
      <c r="E183" s="131">
        <f t="shared" si="4"/>
        <v>1</v>
      </c>
      <c r="F183" s="133">
        <f t="shared" si="5"/>
        <v>0</v>
      </c>
      <c r="G183" s="128">
        <f t="shared" si="6"/>
        <v>1</v>
      </c>
      <c r="H183" s="129">
        <f t="shared" si="7"/>
        <v>0</v>
      </c>
      <c r="I183" s="130">
        <f t="shared" si="8"/>
        <v>0</v>
      </c>
      <c r="J183" s="131">
        <f t="shared" si="9"/>
        <v>0</v>
      </c>
      <c r="K183" s="133">
        <f t="shared" si="10"/>
        <v>0</v>
      </c>
      <c r="L183" s="132">
        <f t="shared" si="11"/>
        <v>0</v>
      </c>
      <c r="M183" s="244">
        <f t="shared" si="12"/>
        <v>0</v>
      </c>
      <c r="N183" s="233"/>
      <c r="O183" s="235">
        <v>27.8</v>
      </c>
      <c r="P183" s="245">
        <f t="shared" si="13"/>
        <v>69.5</v>
      </c>
      <c r="Q183" s="4"/>
    </row>
    <row r="184" ht="15.75" customHeight="1">
      <c r="A184" s="239">
        <v>90.0</v>
      </c>
      <c r="B184" s="128">
        <f t="shared" si="1"/>
        <v>0</v>
      </c>
      <c r="C184" s="129">
        <f t="shared" si="2"/>
        <v>1</v>
      </c>
      <c r="D184" s="130">
        <f t="shared" si="3"/>
        <v>1</v>
      </c>
      <c r="E184" s="131">
        <f t="shared" si="4"/>
        <v>0</v>
      </c>
      <c r="F184" s="133">
        <f t="shared" si="5"/>
        <v>0</v>
      </c>
      <c r="G184" s="128">
        <f t="shared" si="6"/>
        <v>0</v>
      </c>
      <c r="H184" s="129">
        <f t="shared" si="7"/>
        <v>0</v>
      </c>
      <c r="I184" s="130">
        <f t="shared" si="8"/>
        <v>0</v>
      </c>
      <c r="J184" s="131">
        <f t="shared" si="9"/>
        <v>0</v>
      </c>
      <c r="K184" s="133">
        <f t="shared" si="10"/>
        <v>0</v>
      </c>
      <c r="L184" s="132">
        <f t="shared" si="11"/>
        <v>0</v>
      </c>
      <c r="M184" s="244">
        <f t="shared" si="12"/>
        <v>0</v>
      </c>
      <c r="N184" s="233"/>
      <c r="O184" s="235">
        <v>28.0</v>
      </c>
      <c r="P184" s="245">
        <f t="shared" si="13"/>
        <v>70</v>
      </c>
      <c r="Q184" s="4"/>
    </row>
    <row r="185" ht="15.75" customHeight="1">
      <c r="A185" s="239">
        <v>90.5</v>
      </c>
      <c r="B185" s="128">
        <f t="shared" si="1"/>
        <v>0</v>
      </c>
      <c r="C185" s="129">
        <f t="shared" si="2"/>
        <v>1</v>
      </c>
      <c r="D185" s="130">
        <f t="shared" si="3"/>
        <v>1</v>
      </c>
      <c r="E185" s="131">
        <f t="shared" si="4"/>
        <v>0</v>
      </c>
      <c r="F185" s="133">
        <f t="shared" si="5"/>
        <v>0</v>
      </c>
      <c r="G185" s="128">
        <f t="shared" si="6"/>
        <v>0</v>
      </c>
      <c r="H185" s="129">
        <f t="shared" si="7"/>
        <v>0</v>
      </c>
      <c r="I185" s="130">
        <f t="shared" si="8"/>
        <v>0</v>
      </c>
      <c r="J185" s="131">
        <f t="shared" si="9"/>
        <v>0</v>
      </c>
      <c r="K185" s="133">
        <f t="shared" si="10"/>
        <v>0</v>
      </c>
      <c r="L185" s="132">
        <f t="shared" si="11"/>
        <v>0</v>
      </c>
      <c r="M185" s="244">
        <f t="shared" si="12"/>
        <v>0</v>
      </c>
      <c r="N185" s="233"/>
      <c r="O185" s="235">
        <v>28.2</v>
      </c>
      <c r="P185" s="245">
        <f t="shared" si="13"/>
        <v>70.5</v>
      </c>
      <c r="Q185" s="4"/>
    </row>
    <row r="186" ht="15.75" customHeight="1">
      <c r="A186" s="239">
        <v>91.0</v>
      </c>
      <c r="B186" s="128">
        <f t="shared" si="1"/>
        <v>0</v>
      </c>
      <c r="C186" s="129">
        <f t="shared" si="2"/>
        <v>1</v>
      </c>
      <c r="D186" s="130">
        <f t="shared" si="3"/>
        <v>1</v>
      </c>
      <c r="E186" s="131">
        <f t="shared" si="4"/>
        <v>0</v>
      </c>
      <c r="F186" s="133">
        <f t="shared" si="5"/>
        <v>0</v>
      </c>
      <c r="G186" s="128">
        <f t="shared" si="6"/>
        <v>0</v>
      </c>
      <c r="H186" s="129">
        <f t="shared" si="7"/>
        <v>0</v>
      </c>
      <c r="I186" s="130">
        <f t="shared" si="8"/>
        <v>0</v>
      </c>
      <c r="J186" s="131">
        <f t="shared" si="9"/>
        <v>0</v>
      </c>
      <c r="K186" s="133">
        <f t="shared" si="10"/>
        <v>0</v>
      </c>
      <c r="L186" s="132">
        <f t="shared" si="11"/>
        <v>0</v>
      </c>
      <c r="M186" s="244">
        <f t="shared" si="12"/>
        <v>0</v>
      </c>
      <c r="N186" s="233"/>
      <c r="O186" s="235">
        <v>28.4</v>
      </c>
      <c r="P186" s="245">
        <f t="shared" si="13"/>
        <v>71</v>
      </c>
      <c r="Q186" s="4"/>
    </row>
    <row r="187" ht="15.75" customHeight="1">
      <c r="A187" s="239">
        <v>91.5</v>
      </c>
      <c r="B187" s="128">
        <f t="shared" si="1"/>
        <v>0</v>
      </c>
      <c r="C187" s="129">
        <f t="shared" si="2"/>
        <v>1</v>
      </c>
      <c r="D187" s="130">
        <f t="shared" si="3"/>
        <v>1</v>
      </c>
      <c r="E187" s="131">
        <f t="shared" si="4"/>
        <v>0</v>
      </c>
      <c r="F187" s="133">
        <f t="shared" si="5"/>
        <v>0</v>
      </c>
      <c r="G187" s="128">
        <f t="shared" si="6"/>
        <v>0</v>
      </c>
      <c r="H187" s="129">
        <f t="shared" si="7"/>
        <v>0</v>
      </c>
      <c r="I187" s="130">
        <f t="shared" si="8"/>
        <v>0</v>
      </c>
      <c r="J187" s="131">
        <f t="shared" si="9"/>
        <v>0</v>
      </c>
      <c r="K187" s="133">
        <f t="shared" si="10"/>
        <v>0</v>
      </c>
      <c r="L187" s="132">
        <f t="shared" si="11"/>
        <v>0</v>
      </c>
      <c r="M187" s="244">
        <f t="shared" si="12"/>
        <v>0</v>
      </c>
      <c r="N187" s="233"/>
      <c r="O187" s="235">
        <v>28.6</v>
      </c>
      <c r="P187" s="245">
        <f t="shared" si="13"/>
        <v>71.5</v>
      </c>
      <c r="Q187" s="4"/>
    </row>
    <row r="188" ht="15.75" customHeight="1">
      <c r="A188" s="239">
        <v>92.0</v>
      </c>
      <c r="B188" s="128">
        <f t="shared" si="1"/>
        <v>0</v>
      </c>
      <c r="C188" s="129">
        <f t="shared" si="2"/>
        <v>1</v>
      </c>
      <c r="D188" s="130">
        <f t="shared" si="3"/>
        <v>1</v>
      </c>
      <c r="E188" s="131">
        <f t="shared" si="4"/>
        <v>0</v>
      </c>
      <c r="F188" s="133">
        <f t="shared" si="5"/>
        <v>0</v>
      </c>
      <c r="G188" s="128">
        <f t="shared" si="6"/>
        <v>0</v>
      </c>
      <c r="H188" s="129">
        <f t="shared" si="7"/>
        <v>0</v>
      </c>
      <c r="I188" s="130">
        <f t="shared" si="8"/>
        <v>0</v>
      </c>
      <c r="J188" s="131">
        <f t="shared" si="9"/>
        <v>0</v>
      </c>
      <c r="K188" s="133">
        <f t="shared" si="10"/>
        <v>0</v>
      </c>
      <c r="L188" s="132">
        <f t="shared" si="11"/>
        <v>0</v>
      </c>
      <c r="M188" s="244">
        <f t="shared" si="12"/>
        <v>0</v>
      </c>
      <c r="N188" s="233"/>
      <c r="O188" s="235">
        <v>28.8</v>
      </c>
      <c r="P188" s="245">
        <f t="shared" si="13"/>
        <v>72</v>
      </c>
      <c r="Q188" s="4"/>
    </row>
    <row r="189" ht="15.75" customHeight="1">
      <c r="A189" s="239">
        <v>92.5</v>
      </c>
      <c r="B189" s="128">
        <f t="shared" si="1"/>
        <v>0</v>
      </c>
      <c r="C189" s="129">
        <f t="shared" si="2"/>
        <v>1</v>
      </c>
      <c r="D189" s="130">
        <f t="shared" si="3"/>
        <v>1</v>
      </c>
      <c r="E189" s="131">
        <f t="shared" si="4"/>
        <v>0</v>
      </c>
      <c r="F189" s="133">
        <f t="shared" si="5"/>
        <v>0</v>
      </c>
      <c r="G189" s="128">
        <f t="shared" si="6"/>
        <v>0</v>
      </c>
      <c r="H189" s="129">
        <f t="shared" si="7"/>
        <v>0</v>
      </c>
      <c r="I189" s="130">
        <f t="shared" si="8"/>
        <v>0</v>
      </c>
      <c r="J189" s="131">
        <f t="shared" si="9"/>
        <v>0</v>
      </c>
      <c r="K189" s="133">
        <f t="shared" si="10"/>
        <v>0</v>
      </c>
      <c r="L189" s="132">
        <f t="shared" si="11"/>
        <v>0</v>
      </c>
      <c r="M189" s="244">
        <f t="shared" si="12"/>
        <v>0</v>
      </c>
      <c r="N189" s="233"/>
      <c r="O189" s="235">
        <v>29.0</v>
      </c>
      <c r="P189" s="245">
        <f t="shared" si="13"/>
        <v>72.5</v>
      </c>
      <c r="Q189" s="4"/>
    </row>
    <row r="190" ht="15.75" customHeight="1">
      <c r="A190" s="239">
        <v>93.0</v>
      </c>
      <c r="B190" s="128">
        <f t="shared" si="1"/>
        <v>0</v>
      </c>
      <c r="C190" s="129">
        <f t="shared" si="2"/>
        <v>1</v>
      </c>
      <c r="D190" s="130">
        <f t="shared" si="3"/>
        <v>1</v>
      </c>
      <c r="E190" s="131">
        <f t="shared" si="4"/>
        <v>0</v>
      </c>
      <c r="F190" s="133">
        <f t="shared" si="5"/>
        <v>0</v>
      </c>
      <c r="G190" s="128">
        <f t="shared" si="6"/>
        <v>0</v>
      </c>
      <c r="H190" s="129">
        <f t="shared" si="7"/>
        <v>0</v>
      </c>
      <c r="I190" s="130">
        <f t="shared" si="8"/>
        <v>0</v>
      </c>
      <c r="J190" s="131">
        <f t="shared" si="9"/>
        <v>0</v>
      </c>
      <c r="K190" s="133">
        <f t="shared" si="10"/>
        <v>0</v>
      </c>
      <c r="L190" s="132">
        <f t="shared" si="11"/>
        <v>0</v>
      </c>
      <c r="M190" s="244">
        <f t="shared" si="12"/>
        <v>0</v>
      </c>
      <c r="N190" s="233"/>
      <c r="O190" s="235">
        <v>29.2</v>
      </c>
      <c r="P190" s="245">
        <f t="shared" si="13"/>
        <v>73</v>
      </c>
      <c r="Q190" s="4"/>
    </row>
    <row r="191" ht="15.75" customHeight="1">
      <c r="A191" s="239">
        <v>93.5</v>
      </c>
      <c r="B191" s="128">
        <f t="shared" si="1"/>
        <v>0</v>
      </c>
      <c r="C191" s="129">
        <f t="shared" si="2"/>
        <v>1</v>
      </c>
      <c r="D191" s="130">
        <f t="shared" si="3"/>
        <v>1</v>
      </c>
      <c r="E191" s="131">
        <f t="shared" si="4"/>
        <v>0</v>
      </c>
      <c r="F191" s="133">
        <f t="shared" si="5"/>
        <v>0</v>
      </c>
      <c r="G191" s="128">
        <f t="shared" si="6"/>
        <v>0</v>
      </c>
      <c r="H191" s="129">
        <f t="shared" si="7"/>
        <v>0</v>
      </c>
      <c r="I191" s="130">
        <f t="shared" si="8"/>
        <v>0</v>
      </c>
      <c r="J191" s="131">
        <f t="shared" si="9"/>
        <v>0</v>
      </c>
      <c r="K191" s="133">
        <f t="shared" si="10"/>
        <v>0</v>
      </c>
      <c r="L191" s="132">
        <f t="shared" si="11"/>
        <v>0</v>
      </c>
      <c r="M191" s="244">
        <f t="shared" si="12"/>
        <v>0</v>
      </c>
      <c r="N191" s="233"/>
      <c r="O191" s="235">
        <v>29.4</v>
      </c>
      <c r="P191" s="245">
        <f t="shared" si="13"/>
        <v>73.5</v>
      </c>
      <c r="Q191" s="4"/>
    </row>
    <row r="192" ht="15.75" customHeight="1">
      <c r="A192" s="239">
        <v>94.0</v>
      </c>
      <c r="B192" s="128">
        <f t="shared" si="1"/>
        <v>0</v>
      </c>
      <c r="C192" s="129">
        <f t="shared" si="2"/>
        <v>1</v>
      </c>
      <c r="D192" s="130">
        <f t="shared" si="3"/>
        <v>1</v>
      </c>
      <c r="E192" s="131">
        <f t="shared" si="4"/>
        <v>0</v>
      </c>
      <c r="F192" s="133">
        <f t="shared" si="5"/>
        <v>0</v>
      </c>
      <c r="G192" s="128">
        <f t="shared" si="6"/>
        <v>0</v>
      </c>
      <c r="H192" s="129">
        <f t="shared" si="7"/>
        <v>0</v>
      </c>
      <c r="I192" s="130">
        <f t="shared" si="8"/>
        <v>0</v>
      </c>
      <c r="J192" s="131">
        <f t="shared" si="9"/>
        <v>0</v>
      </c>
      <c r="K192" s="133">
        <f t="shared" si="10"/>
        <v>0</v>
      </c>
      <c r="L192" s="132">
        <f t="shared" si="11"/>
        <v>0</v>
      </c>
      <c r="M192" s="244">
        <f t="shared" si="12"/>
        <v>0</v>
      </c>
      <c r="N192" s="233"/>
      <c r="O192" s="235">
        <v>29.6</v>
      </c>
      <c r="P192" s="245">
        <f t="shared" si="13"/>
        <v>74</v>
      </c>
      <c r="Q192" s="4"/>
    </row>
    <row r="193" ht="15.75" customHeight="1">
      <c r="A193" s="239">
        <v>94.5</v>
      </c>
      <c r="B193" s="128">
        <f t="shared" si="1"/>
        <v>0</v>
      </c>
      <c r="C193" s="129">
        <f t="shared" si="2"/>
        <v>1</v>
      </c>
      <c r="D193" s="130">
        <f t="shared" si="3"/>
        <v>1</v>
      </c>
      <c r="E193" s="131">
        <f t="shared" si="4"/>
        <v>0</v>
      </c>
      <c r="F193" s="133">
        <f t="shared" si="5"/>
        <v>0</v>
      </c>
      <c r="G193" s="128">
        <f t="shared" si="6"/>
        <v>0</v>
      </c>
      <c r="H193" s="129">
        <f t="shared" si="7"/>
        <v>0</v>
      </c>
      <c r="I193" s="130">
        <f t="shared" si="8"/>
        <v>0</v>
      </c>
      <c r="J193" s="131">
        <f t="shared" si="9"/>
        <v>0</v>
      </c>
      <c r="K193" s="133">
        <f t="shared" si="10"/>
        <v>0</v>
      </c>
      <c r="L193" s="132">
        <f t="shared" si="11"/>
        <v>0</v>
      </c>
      <c r="M193" s="244">
        <f t="shared" si="12"/>
        <v>0</v>
      </c>
      <c r="N193" s="233"/>
      <c r="O193" s="235">
        <v>29.8</v>
      </c>
      <c r="P193" s="245">
        <f t="shared" si="13"/>
        <v>74.5</v>
      </c>
      <c r="Q193" s="4"/>
    </row>
    <row r="194" ht="15.75" customHeight="1">
      <c r="A194" s="239">
        <v>95.0</v>
      </c>
      <c r="B194" s="128">
        <f t="shared" si="1"/>
        <v>0</v>
      </c>
      <c r="C194" s="129">
        <f t="shared" si="2"/>
        <v>1</v>
      </c>
      <c r="D194" s="130">
        <f t="shared" si="3"/>
        <v>1</v>
      </c>
      <c r="E194" s="131">
        <f t="shared" si="4"/>
        <v>0</v>
      </c>
      <c r="F194" s="133">
        <f t="shared" si="5"/>
        <v>0</v>
      </c>
      <c r="G194" s="128">
        <f t="shared" si="6"/>
        <v>1</v>
      </c>
      <c r="H194" s="129">
        <f t="shared" si="7"/>
        <v>0</v>
      </c>
      <c r="I194" s="130">
        <f t="shared" si="8"/>
        <v>0</v>
      </c>
      <c r="J194" s="131">
        <f t="shared" si="9"/>
        <v>0</v>
      </c>
      <c r="K194" s="133">
        <f t="shared" si="10"/>
        <v>0</v>
      </c>
      <c r="L194" s="132">
        <f t="shared" si="11"/>
        <v>0</v>
      </c>
      <c r="M194" s="244">
        <f t="shared" si="12"/>
        <v>0</v>
      </c>
      <c r="N194" s="233"/>
      <c r="O194" s="235">
        <v>30.0</v>
      </c>
      <c r="P194" s="245">
        <f t="shared" si="13"/>
        <v>75</v>
      </c>
      <c r="Q194" s="4"/>
    </row>
    <row r="195" ht="15.75" customHeight="1">
      <c r="A195" s="239">
        <v>95.5</v>
      </c>
      <c r="B195" s="128">
        <f t="shared" si="1"/>
        <v>0</v>
      </c>
      <c r="C195" s="129">
        <f t="shared" si="2"/>
        <v>1</v>
      </c>
      <c r="D195" s="130">
        <f t="shared" si="3"/>
        <v>1</v>
      </c>
      <c r="E195" s="131">
        <f t="shared" si="4"/>
        <v>0</v>
      </c>
      <c r="F195" s="133">
        <f t="shared" si="5"/>
        <v>0</v>
      </c>
      <c r="G195" s="128">
        <f t="shared" si="6"/>
        <v>1</v>
      </c>
      <c r="H195" s="129">
        <f t="shared" si="7"/>
        <v>0</v>
      </c>
      <c r="I195" s="130">
        <f t="shared" si="8"/>
        <v>0</v>
      </c>
      <c r="J195" s="131">
        <f t="shared" si="9"/>
        <v>0</v>
      </c>
      <c r="K195" s="133">
        <f t="shared" si="10"/>
        <v>0</v>
      </c>
      <c r="L195" s="132">
        <f t="shared" si="11"/>
        <v>0</v>
      </c>
      <c r="M195" s="244">
        <f t="shared" si="12"/>
        <v>0</v>
      </c>
      <c r="N195" s="233"/>
      <c r="O195" s="235">
        <v>30.2</v>
      </c>
      <c r="P195" s="245">
        <f t="shared" si="13"/>
        <v>75.5</v>
      </c>
      <c r="Q195" s="4"/>
    </row>
    <row r="196" ht="15.75" customHeight="1">
      <c r="A196" s="239">
        <v>96.0</v>
      </c>
      <c r="B196" s="128">
        <f t="shared" si="1"/>
        <v>0</v>
      </c>
      <c r="C196" s="129">
        <f t="shared" si="2"/>
        <v>1</v>
      </c>
      <c r="D196" s="130">
        <f t="shared" si="3"/>
        <v>1</v>
      </c>
      <c r="E196" s="131">
        <f t="shared" si="4"/>
        <v>0</v>
      </c>
      <c r="F196" s="133">
        <f t="shared" si="5"/>
        <v>0</v>
      </c>
      <c r="G196" s="128">
        <f t="shared" si="6"/>
        <v>1</v>
      </c>
      <c r="H196" s="129">
        <f t="shared" si="7"/>
        <v>0</v>
      </c>
      <c r="I196" s="130">
        <f t="shared" si="8"/>
        <v>0</v>
      </c>
      <c r="J196" s="131">
        <f t="shared" si="9"/>
        <v>0</v>
      </c>
      <c r="K196" s="133">
        <f t="shared" si="10"/>
        <v>0</v>
      </c>
      <c r="L196" s="132">
        <f t="shared" si="11"/>
        <v>0</v>
      </c>
      <c r="M196" s="244">
        <f t="shared" si="12"/>
        <v>0</v>
      </c>
      <c r="N196" s="233"/>
      <c r="O196" s="235">
        <v>30.4</v>
      </c>
      <c r="P196" s="245">
        <f t="shared" si="13"/>
        <v>76</v>
      </c>
      <c r="Q196" s="4"/>
    </row>
    <row r="197" ht="15.75" customHeight="1">
      <c r="A197" s="239">
        <v>96.5</v>
      </c>
      <c r="B197" s="128">
        <f t="shared" si="1"/>
        <v>0</v>
      </c>
      <c r="C197" s="129">
        <f t="shared" si="2"/>
        <v>1</v>
      </c>
      <c r="D197" s="130">
        <f t="shared" si="3"/>
        <v>1</v>
      </c>
      <c r="E197" s="131">
        <f t="shared" si="4"/>
        <v>0</v>
      </c>
      <c r="F197" s="133">
        <f t="shared" si="5"/>
        <v>0</v>
      </c>
      <c r="G197" s="128">
        <f t="shared" si="6"/>
        <v>1</v>
      </c>
      <c r="H197" s="129">
        <f t="shared" si="7"/>
        <v>0</v>
      </c>
      <c r="I197" s="130">
        <f t="shared" si="8"/>
        <v>0</v>
      </c>
      <c r="J197" s="131">
        <f t="shared" si="9"/>
        <v>0</v>
      </c>
      <c r="K197" s="133">
        <f t="shared" si="10"/>
        <v>0</v>
      </c>
      <c r="L197" s="132">
        <f t="shared" si="11"/>
        <v>0</v>
      </c>
      <c r="M197" s="244">
        <f t="shared" si="12"/>
        <v>0</v>
      </c>
      <c r="N197" s="233"/>
      <c r="O197" s="235">
        <v>30.6</v>
      </c>
      <c r="P197" s="245">
        <f t="shared" si="13"/>
        <v>76.5</v>
      </c>
      <c r="Q197" s="4"/>
    </row>
    <row r="198" ht="15.75" customHeight="1">
      <c r="A198" s="239">
        <v>97.0</v>
      </c>
      <c r="B198" s="128">
        <f t="shared" si="1"/>
        <v>0</v>
      </c>
      <c r="C198" s="129">
        <f t="shared" si="2"/>
        <v>1</v>
      </c>
      <c r="D198" s="130">
        <f t="shared" si="3"/>
        <v>1</v>
      </c>
      <c r="E198" s="131">
        <f t="shared" si="4"/>
        <v>0</v>
      </c>
      <c r="F198" s="133">
        <f t="shared" si="5"/>
        <v>0</v>
      </c>
      <c r="G198" s="128">
        <f t="shared" si="6"/>
        <v>1</v>
      </c>
      <c r="H198" s="129">
        <f t="shared" si="7"/>
        <v>0</v>
      </c>
      <c r="I198" s="130">
        <f t="shared" si="8"/>
        <v>0</v>
      </c>
      <c r="J198" s="131">
        <f t="shared" si="9"/>
        <v>0</v>
      </c>
      <c r="K198" s="133">
        <f t="shared" si="10"/>
        <v>0</v>
      </c>
      <c r="L198" s="132">
        <f t="shared" si="11"/>
        <v>0</v>
      </c>
      <c r="M198" s="244">
        <f t="shared" si="12"/>
        <v>0</v>
      </c>
      <c r="N198" s="233"/>
      <c r="O198" s="235">
        <v>30.8</v>
      </c>
      <c r="P198" s="245">
        <f t="shared" si="13"/>
        <v>77</v>
      </c>
      <c r="Q198" s="4"/>
    </row>
    <row r="199" ht="15.75" customHeight="1">
      <c r="A199" s="239">
        <v>97.5</v>
      </c>
      <c r="B199" s="128">
        <f t="shared" si="1"/>
        <v>0</v>
      </c>
      <c r="C199" s="129">
        <f t="shared" si="2"/>
        <v>1</v>
      </c>
      <c r="D199" s="130">
        <f t="shared" si="3"/>
        <v>1</v>
      </c>
      <c r="E199" s="131">
        <f t="shared" si="4"/>
        <v>0</v>
      </c>
      <c r="F199" s="133">
        <f t="shared" si="5"/>
        <v>0</v>
      </c>
      <c r="G199" s="128">
        <f t="shared" si="6"/>
        <v>1</v>
      </c>
      <c r="H199" s="129">
        <f t="shared" si="7"/>
        <v>0</v>
      </c>
      <c r="I199" s="130">
        <f t="shared" si="8"/>
        <v>0</v>
      </c>
      <c r="J199" s="131">
        <f t="shared" si="9"/>
        <v>0</v>
      </c>
      <c r="K199" s="133">
        <f t="shared" si="10"/>
        <v>0</v>
      </c>
      <c r="L199" s="132">
        <f t="shared" si="11"/>
        <v>0</v>
      </c>
      <c r="M199" s="244">
        <f t="shared" si="12"/>
        <v>0</v>
      </c>
      <c r="N199" s="233"/>
      <c r="O199" s="235">
        <v>31.0</v>
      </c>
      <c r="P199" s="245">
        <f t="shared" si="13"/>
        <v>77.5</v>
      </c>
      <c r="Q199" s="4"/>
    </row>
    <row r="200" ht="15.75" customHeight="1">
      <c r="A200" s="239">
        <v>98.0</v>
      </c>
      <c r="B200" s="128">
        <f t="shared" si="1"/>
        <v>0</v>
      </c>
      <c r="C200" s="129">
        <f t="shared" si="2"/>
        <v>1</v>
      </c>
      <c r="D200" s="130">
        <f t="shared" si="3"/>
        <v>1</v>
      </c>
      <c r="E200" s="131">
        <f t="shared" si="4"/>
        <v>0</v>
      </c>
      <c r="F200" s="133">
        <f t="shared" si="5"/>
        <v>0</v>
      </c>
      <c r="G200" s="128">
        <f t="shared" si="6"/>
        <v>1</v>
      </c>
      <c r="H200" s="129">
        <f t="shared" si="7"/>
        <v>0</v>
      </c>
      <c r="I200" s="130">
        <f t="shared" si="8"/>
        <v>0</v>
      </c>
      <c r="J200" s="131">
        <f t="shared" si="9"/>
        <v>0</v>
      </c>
      <c r="K200" s="133">
        <f t="shared" si="10"/>
        <v>0</v>
      </c>
      <c r="L200" s="132">
        <f t="shared" si="11"/>
        <v>0</v>
      </c>
      <c r="M200" s="244">
        <f t="shared" si="12"/>
        <v>0</v>
      </c>
      <c r="N200" s="233"/>
      <c r="O200" s="235">
        <v>31.2</v>
      </c>
      <c r="P200" s="245">
        <f t="shared" si="13"/>
        <v>78</v>
      </c>
      <c r="Q200" s="4"/>
    </row>
    <row r="201" ht="15.75" customHeight="1">
      <c r="A201" s="239">
        <v>98.5</v>
      </c>
      <c r="B201" s="128">
        <f t="shared" si="1"/>
        <v>0</v>
      </c>
      <c r="C201" s="129">
        <f t="shared" si="2"/>
        <v>1</v>
      </c>
      <c r="D201" s="130">
        <f t="shared" si="3"/>
        <v>1</v>
      </c>
      <c r="E201" s="131">
        <f t="shared" si="4"/>
        <v>0</v>
      </c>
      <c r="F201" s="133">
        <f t="shared" si="5"/>
        <v>0</v>
      </c>
      <c r="G201" s="128">
        <f t="shared" si="6"/>
        <v>1</v>
      </c>
      <c r="H201" s="129">
        <f t="shared" si="7"/>
        <v>0</v>
      </c>
      <c r="I201" s="130">
        <f t="shared" si="8"/>
        <v>0</v>
      </c>
      <c r="J201" s="131">
        <f t="shared" si="9"/>
        <v>0</v>
      </c>
      <c r="K201" s="133">
        <f t="shared" si="10"/>
        <v>0</v>
      </c>
      <c r="L201" s="132">
        <f t="shared" si="11"/>
        <v>0</v>
      </c>
      <c r="M201" s="244">
        <f t="shared" si="12"/>
        <v>0</v>
      </c>
      <c r="N201" s="233"/>
      <c r="O201" s="235">
        <v>31.4</v>
      </c>
      <c r="P201" s="245">
        <f t="shared" si="13"/>
        <v>78.5</v>
      </c>
      <c r="Q201" s="4"/>
    </row>
    <row r="202" ht="15.75" customHeight="1">
      <c r="A202" s="239">
        <v>99.0</v>
      </c>
      <c r="B202" s="128">
        <f t="shared" si="1"/>
        <v>0</v>
      </c>
      <c r="C202" s="129">
        <f t="shared" si="2"/>
        <v>1</v>
      </c>
      <c r="D202" s="130">
        <f t="shared" si="3"/>
        <v>1</v>
      </c>
      <c r="E202" s="131">
        <f t="shared" si="4"/>
        <v>0</v>
      </c>
      <c r="F202" s="133">
        <f t="shared" si="5"/>
        <v>0</v>
      </c>
      <c r="G202" s="128">
        <f t="shared" si="6"/>
        <v>1</v>
      </c>
      <c r="H202" s="129">
        <f t="shared" si="7"/>
        <v>0</v>
      </c>
      <c r="I202" s="130">
        <f t="shared" si="8"/>
        <v>0</v>
      </c>
      <c r="J202" s="131">
        <f t="shared" si="9"/>
        <v>0</v>
      </c>
      <c r="K202" s="133">
        <f t="shared" si="10"/>
        <v>0</v>
      </c>
      <c r="L202" s="132">
        <f t="shared" si="11"/>
        <v>0</v>
      </c>
      <c r="M202" s="244">
        <f t="shared" si="12"/>
        <v>0</v>
      </c>
      <c r="N202" s="233"/>
      <c r="O202" s="235">
        <v>31.6</v>
      </c>
      <c r="P202" s="245">
        <f t="shared" si="13"/>
        <v>79</v>
      </c>
      <c r="Q202" s="4"/>
    </row>
    <row r="203" ht="15.75" customHeight="1">
      <c r="A203" s="239">
        <v>99.5</v>
      </c>
      <c r="B203" s="128">
        <f t="shared" si="1"/>
        <v>0</v>
      </c>
      <c r="C203" s="129">
        <f t="shared" si="2"/>
        <v>1</v>
      </c>
      <c r="D203" s="130">
        <f t="shared" si="3"/>
        <v>1</v>
      </c>
      <c r="E203" s="131">
        <f t="shared" si="4"/>
        <v>0</v>
      </c>
      <c r="F203" s="133">
        <f t="shared" si="5"/>
        <v>0</v>
      </c>
      <c r="G203" s="128">
        <f t="shared" si="6"/>
        <v>1</v>
      </c>
      <c r="H203" s="129">
        <f t="shared" si="7"/>
        <v>0</v>
      </c>
      <c r="I203" s="130">
        <f t="shared" si="8"/>
        <v>0</v>
      </c>
      <c r="J203" s="131">
        <f t="shared" si="9"/>
        <v>0</v>
      </c>
      <c r="K203" s="133">
        <f t="shared" si="10"/>
        <v>0</v>
      </c>
      <c r="L203" s="132">
        <f t="shared" si="11"/>
        <v>0</v>
      </c>
      <c r="M203" s="244">
        <f t="shared" si="12"/>
        <v>0</v>
      </c>
      <c r="N203" s="233"/>
      <c r="O203" s="235">
        <v>31.8</v>
      </c>
      <c r="P203" s="245">
        <f t="shared" si="13"/>
        <v>79.5</v>
      </c>
      <c r="Q203" s="4"/>
    </row>
    <row r="204" ht="15.75" customHeight="1">
      <c r="A204" s="239">
        <v>100.0</v>
      </c>
      <c r="B204" s="128">
        <f t="shared" si="1"/>
        <v>0</v>
      </c>
      <c r="C204" s="129">
        <f t="shared" si="2"/>
        <v>2</v>
      </c>
      <c r="D204" s="130">
        <f t="shared" si="3"/>
        <v>0</v>
      </c>
      <c r="E204" s="131">
        <f t="shared" si="4"/>
        <v>0</v>
      </c>
      <c r="F204" s="133">
        <f t="shared" si="5"/>
        <v>0</v>
      </c>
      <c r="G204" s="128">
        <f t="shared" si="6"/>
        <v>0</v>
      </c>
      <c r="H204" s="129">
        <f t="shared" si="7"/>
        <v>0</v>
      </c>
      <c r="I204" s="130">
        <f t="shared" si="8"/>
        <v>0</v>
      </c>
      <c r="J204" s="131">
        <f t="shared" si="9"/>
        <v>0</v>
      </c>
      <c r="K204" s="133">
        <f t="shared" si="10"/>
        <v>0</v>
      </c>
      <c r="L204" s="132">
        <f t="shared" si="11"/>
        <v>0</v>
      </c>
      <c r="M204" s="244">
        <f t="shared" si="12"/>
        <v>0</v>
      </c>
      <c r="N204" s="233"/>
      <c r="O204" s="235">
        <v>32.0</v>
      </c>
      <c r="P204" s="245">
        <f t="shared" si="13"/>
        <v>80</v>
      </c>
      <c r="Q204" s="4"/>
    </row>
    <row r="205" ht="15.75" customHeight="1">
      <c r="A205" s="239">
        <v>100.5</v>
      </c>
      <c r="B205" s="128">
        <f t="shared" si="1"/>
        <v>0</v>
      </c>
      <c r="C205" s="129">
        <f t="shared" si="2"/>
        <v>2</v>
      </c>
      <c r="D205" s="130">
        <f t="shared" si="3"/>
        <v>0</v>
      </c>
      <c r="E205" s="131">
        <f t="shared" si="4"/>
        <v>0</v>
      </c>
      <c r="F205" s="133">
        <f t="shared" si="5"/>
        <v>0</v>
      </c>
      <c r="G205" s="128">
        <f t="shared" si="6"/>
        <v>0</v>
      </c>
      <c r="H205" s="129">
        <f t="shared" si="7"/>
        <v>0</v>
      </c>
      <c r="I205" s="130">
        <f t="shared" si="8"/>
        <v>0</v>
      </c>
      <c r="J205" s="131">
        <f t="shared" si="9"/>
        <v>0</v>
      </c>
      <c r="K205" s="133">
        <f t="shared" si="10"/>
        <v>0</v>
      </c>
      <c r="L205" s="132">
        <f t="shared" si="11"/>
        <v>0</v>
      </c>
      <c r="M205" s="244">
        <f t="shared" si="12"/>
        <v>0</v>
      </c>
      <c r="N205" s="233"/>
      <c r="O205" s="235">
        <v>32.2</v>
      </c>
      <c r="P205" s="245">
        <f t="shared" si="13"/>
        <v>80.5</v>
      </c>
      <c r="Q205" s="4"/>
    </row>
    <row r="206" ht="15.75" customHeight="1">
      <c r="A206" s="239">
        <v>101.0</v>
      </c>
      <c r="B206" s="128">
        <f t="shared" si="1"/>
        <v>0</v>
      </c>
      <c r="C206" s="129">
        <f t="shared" si="2"/>
        <v>2</v>
      </c>
      <c r="D206" s="130">
        <f t="shared" si="3"/>
        <v>0</v>
      </c>
      <c r="E206" s="131">
        <f t="shared" si="4"/>
        <v>0</v>
      </c>
      <c r="F206" s="133">
        <f t="shared" si="5"/>
        <v>0</v>
      </c>
      <c r="G206" s="128">
        <f t="shared" si="6"/>
        <v>0</v>
      </c>
      <c r="H206" s="129">
        <f t="shared" si="7"/>
        <v>0</v>
      </c>
      <c r="I206" s="130">
        <f t="shared" si="8"/>
        <v>0</v>
      </c>
      <c r="J206" s="131">
        <f t="shared" si="9"/>
        <v>0</v>
      </c>
      <c r="K206" s="133">
        <f t="shared" si="10"/>
        <v>0</v>
      </c>
      <c r="L206" s="132">
        <f t="shared" si="11"/>
        <v>0</v>
      </c>
      <c r="M206" s="244">
        <f t="shared" si="12"/>
        <v>0</v>
      </c>
      <c r="N206" s="233"/>
      <c r="O206" s="235">
        <v>32.4</v>
      </c>
      <c r="P206" s="245">
        <f t="shared" si="13"/>
        <v>81</v>
      </c>
      <c r="Q206" s="4"/>
    </row>
    <row r="207" ht="15.75" customHeight="1">
      <c r="A207" s="239">
        <v>101.5</v>
      </c>
      <c r="B207" s="128">
        <f t="shared" si="1"/>
        <v>0</v>
      </c>
      <c r="C207" s="129">
        <f t="shared" si="2"/>
        <v>2</v>
      </c>
      <c r="D207" s="130">
        <f t="shared" si="3"/>
        <v>0</v>
      </c>
      <c r="E207" s="131">
        <f t="shared" si="4"/>
        <v>0</v>
      </c>
      <c r="F207" s="133">
        <f t="shared" si="5"/>
        <v>0</v>
      </c>
      <c r="G207" s="128">
        <f t="shared" si="6"/>
        <v>0</v>
      </c>
      <c r="H207" s="129">
        <f t="shared" si="7"/>
        <v>0</v>
      </c>
      <c r="I207" s="130">
        <f t="shared" si="8"/>
        <v>0</v>
      </c>
      <c r="J207" s="131">
        <f t="shared" si="9"/>
        <v>0</v>
      </c>
      <c r="K207" s="133">
        <f t="shared" si="10"/>
        <v>0</v>
      </c>
      <c r="L207" s="132">
        <f t="shared" si="11"/>
        <v>0</v>
      </c>
      <c r="M207" s="244">
        <f t="shared" si="12"/>
        <v>0</v>
      </c>
      <c r="N207" s="233"/>
      <c r="O207" s="235">
        <v>32.6</v>
      </c>
      <c r="P207" s="245">
        <f t="shared" si="13"/>
        <v>81.5</v>
      </c>
      <c r="Q207" s="4"/>
    </row>
    <row r="208" ht="15.75" customHeight="1">
      <c r="A208" s="239">
        <v>102.0</v>
      </c>
      <c r="B208" s="128">
        <f t="shared" si="1"/>
        <v>0</v>
      </c>
      <c r="C208" s="129">
        <f t="shared" si="2"/>
        <v>2</v>
      </c>
      <c r="D208" s="130">
        <f t="shared" si="3"/>
        <v>0</v>
      </c>
      <c r="E208" s="131">
        <f t="shared" si="4"/>
        <v>0</v>
      </c>
      <c r="F208" s="133">
        <f t="shared" si="5"/>
        <v>0</v>
      </c>
      <c r="G208" s="128">
        <f t="shared" si="6"/>
        <v>0</v>
      </c>
      <c r="H208" s="129">
        <f t="shared" si="7"/>
        <v>0</v>
      </c>
      <c r="I208" s="130">
        <f t="shared" si="8"/>
        <v>0</v>
      </c>
      <c r="J208" s="131">
        <f t="shared" si="9"/>
        <v>0</v>
      </c>
      <c r="K208" s="133">
        <f t="shared" si="10"/>
        <v>0</v>
      </c>
      <c r="L208" s="132">
        <f t="shared" si="11"/>
        <v>0</v>
      </c>
      <c r="M208" s="244">
        <f t="shared" si="12"/>
        <v>0</v>
      </c>
      <c r="N208" s="233"/>
      <c r="O208" s="235">
        <v>32.8</v>
      </c>
      <c r="P208" s="245">
        <f t="shared" si="13"/>
        <v>82</v>
      </c>
      <c r="Q208" s="4"/>
    </row>
    <row r="209" ht="15.75" customHeight="1">
      <c r="A209" s="239">
        <v>102.5</v>
      </c>
      <c r="B209" s="128">
        <f t="shared" si="1"/>
        <v>0</v>
      </c>
      <c r="C209" s="129">
        <f t="shared" si="2"/>
        <v>2</v>
      </c>
      <c r="D209" s="130">
        <f t="shared" si="3"/>
        <v>0</v>
      </c>
      <c r="E209" s="131">
        <f t="shared" si="4"/>
        <v>0</v>
      </c>
      <c r="F209" s="133">
        <f t="shared" si="5"/>
        <v>0</v>
      </c>
      <c r="G209" s="128">
        <f t="shared" si="6"/>
        <v>0</v>
      </c>
      <c r="H209" s="129">
        <f t="shared" si="7"/>
        <v>0</v>
      </c>
      <c r="I209" s="130">
        <f t="shared" si="8"/>
        <v>0</v>
      </c>
      <c r="J209" s="131">
        <f t="shared" si="9"/>
        <v>0</v>
      </c>
      <c r="K209" s="133">
        <f t="shared" si="10"/>
        <v>0</v>
      </c>
      <c r="L209" s="132">
        <f t="shared" si="11"/>
        <v>0</v>
      </c>
      <c r="M209" s="244">
        <f t="shared" si="12"/>
        <v>0</v>
      </c>
      <c r="N209" s="233"/>
      <c r="O209" s="235">
        <v>33.0</v>
      </c>
      <c r="P209" s="245">
        <f t="shared" si="13"/>
        <v>82.5</v>
      </c>
      <c r="Q209" s="4"/>
    </row>
    <row r="210" ht="15.75" customHeight="1">
      <c r="A210" s="239">
        <v>103.0</v>
      </c>
      <c r="B210" s="128">
        <f t="shared" si="1"/>
        <v>0</v>
      </c>
      <c r="C210" s="129">
        <f t="shared" si="2"/>
        <v>2</v>
      </c>
      <c r="D210" s="130">
        <f t="shared" si="3"/>
        <v>0</v>
      </c>
      <c r="E210" s="131">
        <f t="shared" si="4"/>
        <v>0</v>
      </c>
      <c r="F210" s="133">
        <f t="shared" si="5"/>
        <v>0</v>
      </c>
      <c r="G210" s="128">
        <f t="shared" si="6"/>
        <v>0</v>
      </c>
      <c r="H210" s="129">
        <f t="shared" si="7"/>
        <v>0</v>
      </c>
      <c r="I210" s="130">
        <f t="shared" si="8"/>
        <v>0</v>
      </c>
      <c r="J210" s="131">
        <f t="shared" si="9"/>
        <v>0</v>
      </c>
      <c r="K210" s="133">
        <f t="shared" si="10"/>
        <v>0</v>
      </c>
      <c r="L210" s="132">
        <f t="shared" si="11"/>
        <v>0</v>
      </c>
      <c r="M210" s="244">
        <f t="shared" si="12"/>
        <v>0</v>
      </c>
      <c r="N210" s="233"/>
      <c r="O210" s="235">
        <v>33.2</v>
      </c>
      <c r="P210" s="245">
        <f t="shared" si="13"/>
        <v>83</v>
      </c>
      <c r="Q210" s="4"/>
    </row>
    <row r="211" ht="15.75" customHeight="1">
      <c r="A211" s="239">
        <v>103.5</v>
      </c>
      <c r="B211" s="128">
        <f t="shared" si="1"/>
        <v>0</v>
      </c>
      <c r="C211" s="129">
        <f t="shared" si="2"/>
        <v>2</v>
      </c>
      <c r="D211" s="130">
        <f t="shared" si="3"/>
        <v>0</v>
      </c>
      <c r="E211" s="131">
        <f t="shared" si="4"/>
        <v>0</v>
      </c>
      <c r="F211" s="133">
        <f t="shared" si="5"/>
        <v>0</v>
      </c>
      <c r="G211" s="128">
        <f t="shared" si="6"/>
        <v>0</v>
      </c>
      <c r="H211" s="129">
        <f t="shared" si="7"/>
        <v>0</v>
      </c>
      <c r="I211" s="130">
        <f t="shared" si="8"/>
        <v>0</v>
      </c>
      <c r="J211" s="131">
        <f t="shared" si="9"/>
        <v>0</v>
      </c>
      <c r="K211" s="133">
        <f t="shared" si="10"/>
        <v>0</v>
      </c>
      <c r="L211" s="132">
        <f t="shared" si="11"/>
        <v>0</v>
      </c>
      <c r="M211" s="244">
        <f t="shared" si="12"/>
        <v>0</v>
      </c>
      <c r="N211" s="233"/>
      <c r="O211" s="235">
        <v>33.4</v>
      </c>
      <c r="P211" s="245">
        <f t="shared" si="13"/>
        <v>83.5</v>
      </c>
      <c r="Q211" s="4"/>
    </row>
    <row r="212" ht="15.75" customHeight="1">
      <c r="A212" s="239">
        <v>104.0</v>
      </c>
      <c r="B212" s="128">
        <f t="shared" si="1"/>
        <v>0</v>
      </c>
      <c r="C212" s="129">
        <f t="shared" si="2"/>
        <v>2</v>
      </c>
      <c r="D212" s="130">
        <f t="shared" si="3"/>
        <v>0</v>
      </c>
      <c r="E212" s="131">
        <f t="shared" si="4"/>
        <v>0</v>
      </c>
      <c r="F212" s="133">
        <f t="shared" si="5"/>
        <v>0</v>
      </c>
      <c r="G212" s="128">
        <f t="shared" si="6"/>
        <v>0</v>
      </c>
      <c r="H212" s="129">
        <f t="shared" si="7"/>
        <v>0</v>
      </c>
      <c r="I212" s="130">
        <f t="shared" si="8"/>
        <v>0</v>
      </c>
      <c r="J212" s="131">
        <f t="shared" si="9"/>
        <v>0</v>
      </c>
      <c r="K212" s="133">
        <f t="shared" si="10"/>
        <v>0</v>
      </c>
      <c r="L212" s="132">
        <f t="shared" si="11"/>
        <v>0</v>
      </c>
      <c r="M212" s="244">
        <f t="shared" si="12"/>
        <v>0</v>
      </c>
      <c r="N212" s="233"/>
      <c r="O212" s="235">
        <v>33.6</v>
      </c>
      <c r="P212" s="245">
        <f t="shared" si="13"/>
        <v>84</v>
      </c>
      <c r="Q212" s="4"/>
    </row>
    <row r="213" ht="15.75" customHeight="1">
      <c r="A213" s="239">
        <v>104.5</v>
      </c>
      <c r="B213" s="128">
        <f t="shared" si="1"/>
        <v>0</v>
      </c>
      <c r="C213" s="129">
        <f t="shared" si="2"/>
        <v>2</v>
      </c>
      <c r="D213" s="130">
        <f t="shared" si="3"/>
        <v>0</v>
      </c>
      <c r="E213" s="131">
        <f t="shared" si="4"/>
        <v>0</v>
      </c>
      <c r="F213" s="133">
        <f t="shared" si="5"/>
        <v>0</v>
      </c>
      <c r="G213" s="128">
        <f t="shared" si="6"/>
        <v>0</v>
      </c>
      <c r="H213" s="129">
        <f t="shared" si="7"/>
        <v>0</v>
      </c>
      <c r="I213" s="130">
        <f t="shared" si="8"/>
        <v>0</v>
      </c>
      <c r="J213" s="131">
        <f t="shared" si="9"/>
        <v>0</v>
      </c>
      <c r="K213" s="133">
        <f t="shared" si="10"/>
        <v>0</v>
      </c>
      <c r="L213" s="132">
        <f t="shared" si="11"/>
        <v>0</v>
      </c>
      <c r="M213" s="244">
        <f t="shared" si="12"/>
        <v>0</v>
      </c>
      <c r="N213" s="233"/>
      <c r="O213" s="235">
        <v>33.8</v>
      </c>
      <c r="P213" s="245">
        <f t="shared" si="13"/>
        <v>84.5</v>
      </c>
      <c r="Q213" s="4"/>
    </row>
    <row r="214" ht="15.75" customHeight="1">
      <c r="A214" s="239">
        <v>105.0</v>
      </c>
      <c r="B214" s="128">
        <f t="shared" si="1"/>
        <v>0</v>
      </c>
      <c r="C214" s="129">
        <f t="shared" si="2"/>
        <v>2</v>
      </c>
      <c r="D214" s="130">
        <f t="shared" si="3"/>
        <v>0</v>
      </c>
      <c r="E214" s="131">
        <f t="shared" si="4"/>
        <v>0</v>
      </c>
      <c r="F214" s="133">
        <f t="shared" si="5"/>
        <v>0</v>
      </c>
      <c r="G214" s="128">
        <f t="shared" si="6"/>
        <v>1</v>
      </c>
      <c r="H214" s="129">
        <f t="shared" si="7"/>
        <v>0</v>
      </c>
      <c r="I214" s="130">
        <f t="shared" si="8"/>
        <v>0</v>
      </c>
      <c r="J214" s="131">
        <f t="shared" si="9"/>
        <v>0</v>
      </c>
      <c r="K214" s="133">
        <f t="shared" si="10"/>
        <v>0</v>
      </c>
      <c r="L214" s="132">
        <f t="shared" si="11"/>
        <v>0</v>
      </c>
      <c r="M214" s="244">
        <f t="shared" si="12"/>
        <v>0</v>
      </c>
      <c r="N214" s="233"/>
      <c r="O214" s="235">
        <v>34.0</v>
      </c>
      <c r="P214" s="245">
        <f t="shared" si="13"/>
        <v>85</v>
      </c>
      <c r="Q214" s="4"/>
    </row>
    <row r="215" ht="15.75" customHeight="1">
      <c r="A215" s="239">
        <v>105.5</v>
      </c>
      <c r="B215" s="128">
        <f t="shared" si="1"/>
        <v>0</v>
      </c>
      <c r="C215" s="129">
        <f t="shared" si="2"/>
        <v>2</v>
      </c>
      <c r="D215" s="130">
        <f t="shared" si="3"/>
        <v>0</v>
      </c>
      <c r="E215" s="131">
        <f t="shared" si="4"/>
        <v>0</v>
      </c>
      <c r="F215" s="133">
        <f t="shared" si="5"/>
        <v>0</v>
      </c>
      <c r="G215" s="128">
        <f t="shared" si="6"/>
        <v>1</v>
      </c>
      <c r="H215" s="129">
        <f t="shared" si="7"/>
        <v>0</v>
      </c>
      <c r="I215" s="130">
        <f t="shared" si="8"/>
        <v>0</v>
      </c>
      <c r="J215" s="131">
        <f t="shared" si="9"/>
        <v>0</v>
      </c>
      <c r="K215" s="133">
        <f t="shared" si="10"/>
        <v>0</v>
      </c>
      <c r="L215" s="132">
        <f t="shared" si="11"/>
        <v>0</v>
      </c>
      <c r="M215" s="244">
        <f t="shared" si="12"/>
        <v>0</v>
      </c>
      <c r="N215" s="233"/>
      <c r="O215" s="235">
        <v>34.2</v>
      </c>
      <c r="P215" s="245">
        <f t="shared" si="13"/>
        <v>85.5</v>
      </c>
      <c r="Q215" s="4"/>
    </row>
    <row r="216" ht="15.75" customHeight="1">
      <c r="A216" s="239">
        <v>106.0</v>
      </c>
      <c r="B216" s="128">
        <f t="shared" si="1"/>
        <v>0</v>
      </c>
      <c r="C216" s="129">
        <f t="shared" si="2"/>
        <v>2</v>
      </c>
      <c r="D216" s="130">
        <f t="shared" si="3"/>
        <v>0</v>
      </c>
      <c r="E216" s="131">
        <f t="shared" si="4"/>
        <v>0</v>
      </c>
      <c r="F216" s="133">
        <f t="shared" si="5"/>
        <v>0</v>
      </c>
      <c r="G216" s="128">
        <f t="shared" si="6"/>
        <v>1</v>
      </c>
      <c r="H216" s="129">
        <f t="shared" si="7"/>
        <v>0</v>
      </c>
      <c r="I216" s="130">
        <f t="shared" si="8"/>
        <v>0</v>
      </c>
      <c r="J216" s="131">
        <f t="shared" si="9"/>
        <v>0</v>
      </c>
      <c r="K216" s="133">
        <f t="shared" si="10"/>
        <v>0</v>
      </c>
      <c r="L216" s="132">
        <f t="shared" si="11"/>
        <v>0</v>
      </c>
      <c r="M216" s="244">
        <f t="shared" si="12"/>
        <v>0</v>
      </c>
      <c r="N216" s="233"/>
      <c r="O216" s="235">
        <v>34.4</v>
      </c>
      <c r="P216" s="245">
        <f t="shared" si="13"/>
        <v>86</v>
      </c>
      <c r="Q216" s="4"/>
    </row>
    <row r="217" ht="15.75" customHeight="1">
      <c r="A217" s="239">
        <v>106.5</v>
      </c>
      <c r="B217" s="128">
        <f t="shared" si="1"/>
        <v>0</v>
      </c>
      <c r="C217" s="129">
        <f t="shared" si="2"/>
        <v>2</v>
      </c>
      <c r="D217" s="130">
        <f t="shared" si="3"/>
        <v>0</v>
      </c>
      <c r="E217" s="131">
        <f t="shared" si="4"/>
        <v>0</v>
      </c>
      <c r="F217" s="133">
        <f t="shared" si="5"/>
        <v>0</v>
      </c>
      <c r="G217" s="128">
        <f t="shared" si="6"/>
        <v>1</v>
      </c>
      <c r="H217" s="129">
        <f t="shared" si="7"/>
        <v>0</v>
      </c>
      <c r="I217" s="130">
        <f t="shared" si="8"/>
        <v>0</v>
      </c>
      <c r="J217" s="131">
        <f t="shared" si="9"/>
        <v>0</v>
      </c>
      <c r="K217" s="133">
        <f t="shared" si="10"/>
        <v>0</v>
      </c>
      <c r="L217" s="132">
        <f t="shared" si="11"/>
        <v>0</v>
      </c>
      <c r="M217" s="244">
        <f t="shared" si="12"/>
        <v>0</v>
      </c>
      <c r="N217" s="233"/>
      <c r="O217" s="235">
        <v>34.6</v>
      </c>
      <c r="P217" s="245">
        <f t="shared" si="13"/>
        <v>86.5</v>
      </c>
      <c r="Q217" s="4"/>
    </row>
    <row r="218" ht="15.75" customHeight="1">
      <c r="A218" s="239">
        <v>107.0</v>
      </c>
      <c r="B218" s="128">
        <f t="shared" si="1"/>
        <v>0</v>
      </c>
      <c r="C218" s="129">
        <f t="shared" si="2"/>
        <v>2</v>
      </c>
      <c r="D218" s="130">
        <f t="shared" si="3"/>
        <v>0</v>
      </c>
      <c r="E218" s="131">
        <f t="shared" si="4"/>
        <v>0</v>
      </c>
      <c r="F218" s="133">
        <f t="shared" si="5"/>
        <v>0</v>
      </c>
      <c r="G218" s="128">
        <f t="shared" si="6"/>
        <v>1</v>
      </c>
      <c r="H218" s="129">
        <f t="shared" si="7"/>
        <v>0</v>
      </c>
      <c r="I218" s="130">
        <f t="shared" si="8"/>
        <v>0</v>
      </c>
      <c r="J218" s="131">
        <f t="shared" si="9"/>
        <v>0</v>
      </c>
      <c r="K218" s="133">
        <f t="shared" si="10"/>
        <v>0</v>
      </c>
      <c r="L218" s="132">
        <f t="shared" si="11"/>
        <v>0</v>
      </c>
      <c r="M218" s="244">
        <f t="shared" si="12"/>
        <v>0</v>
      </c>
      <c r="N218" s="233"/>
      <c r="O218" s="235">
        <v>34.8</v>
      </c>
      <c r="P218" s="245">
        <f t="shared" si="13"/>
        <v>87</v>
      </c>
      <c r="Q218" s="4"/>
    </row>
    <row r="219" ht="15.75" customHeight="1">
      <c r="A219" s="239">
        <v>107.5</v>
      </c>
      <c r="B219" s="128">
        <f t="shared" si="1"/>
        <v>0</v>
      </c>
      <c r="C219" s="129">
        <f t="shared" si="2"/>
        <v>2</v>
      </c>
      <c r="D219" s="130">
        <f t="shared" si="3"/>
        <v>0</v>
      </c>
      <c r="E219" s="131">
        <f t="shared" si="4"/>
        <v>0</v>
      </c>
      <c r="F219" s="133">
        <f t="shared" si="5"/>
        <v>0</v>
      </c>
      <c r="G219" s="128">
        <f t="shared" si="6"/>
        <v>1</v>
      </c>
      <c r="H219" s="129">
        <f t="shared" si="7"/>
        <v>0</v>
      </c>
      <c r="I219" s="130">
        <f t="shared" si="8"/>
        <v>0</v>
      </c>
      <c r="J219" s="131">
        <f t="shared" si="9"/>
        <v>0</v>
      </c>
      <c r="K219" s="133">
        <f t="shared" si="10"/>
        <v>0</v>
      </c>
      <c r="L219" s="132">
        <f t="shared" si="11"/>
        <v>0</v>
      </c>
      <c r="M219" s="244">
        <f t="shared" si="12"/>
        <v>0</v>
      </c>
      <c r="N219" s="233"/>
      <c r="O219" s="235">
        <v>35.0</v>
      </c>
      <c r="P219" s="245">
        <f t="shared" si="13"/>
        <v>87.5</v>
      </c>
      <c r="Q219" s="4"/>
    </row>
    <row r="220" ht="15.75" customHeight="1">
      <c r="A220" s="239">
        <v>108.0</v>
      </c>
      <c r="B220" s="128">
        <f t="shared" si="1"/>
        <v>0</v>
      </c>
      <c r="C220" s="129">
        <f t="shared" si="2"/>
        <v>2</v>
      </c>
      <c r="D220" s="130">
        <f t="shared" si="3"/>
        <v>0</v>
      </c>
      <c r="E220" s="131">
        <f t="shared" si="4"/>
        <v>0</v>
      </c>
      <c r="F220" s="133">
        <f t="shared" si="5"/>
        <v>0</v>
      </c>
      <c r="G220" s="128">
        <f t="shared" si="6"/>
        <v>1</v>
      </c>
      <c r="H220" s="129">
        <f t="shared" si="7"/>
        <v>0</v>
      </c>
      <c r="I220" s="130">
        <f t="shared" si="8"/>
        <v>0</v>
      </c>
      <c r="J220" s="131">
        <f t="shared" si="9"/>
        <v>0</v>
      </c>
      <c r="K220" s="133">
        <f t="shared" si="10"/>
        <v>0</v>
      </c>
      <c r="L220" s="132">
        <f t="shared" si="11"/>
        <v>0</v>
      </c>
      <c r="M220" s="244">
        <f t="shared" si="12"/>
        <v>0</v>
      </c>
      <c r="N220" s="233"/>
      <c r="O220" s="235">
        <v>35.2</v>
      </c>
      <c r="P220" s="245">
        <f t="shared" si="13"/>
        <v>88</v>
      </c>
      <c r="Q220" s="4"/>
    </row>
    <row r="221" ht="15.75" customHeight="1">
      <c r="A221" s="239">
        <v>108.5</v>
      </c>
      <c r="B221" s="128">
        <f t="shared" si="1"/>
        <v>0</v>
      </c>
      <c r="C221" s="129">
        <f t="shared" si="2"/>
        <v>2</v>
      </c>
      <c r="D221" s="130">
        <f t="shared" si="3"/>
        <v>0</v>
      </c>
      <c r="E221" s="131">
        <f t="shared" si="4"/>
        <v>0</v>
      </c>
      <c r="F221" s="133">
        <f t="shared" si="5"/>
        <v>0</v>
      </c>
      <c r="G221" s="128">
        <f t="shared" si="6"/>
        <v>1</v>
      </c>
      <c r="H221" s="129">
        <f t="shared" si="7"/>
        <v>0</v>
      </c>
      <c r="I221" s="130">
        <f t="shared" si="8"/>
        <v>0</v>
      </c>
      <c r="J221" s="131">
        <f t="shared" si="9"/>
        <v>0</v>
      </c>
      <c r="K221" s="133">
        <f t="shared" si="10"/>
        <v>0</v>
      </c>
      <c r="L221" s="132">
        <f t="shared" si="11"/>
        <v>0</v>
      </c>
      <c r="M221" s="244">
        <f t="shared" si="12"/>
        <v>0</v>
      </c>
      <c r="N221" s="233"/>
      <c r="O221" s="235">
        <v>35.4</v>
      </c>
      <c r="P221" s="245">
        <f t="shared" si="13"/>
        <v>88.5</v>
      </c>
      <c r="Q221" s="4"/>
    </row>
    <row r="222" ht="15.75" customHeight="1">
      <c r="A222" s="239">
        <v>109.0</v>
      </c>
      <c r="B222" s="128">
        <f t="shared" si="1"/>
        <v>0</v>
      </c>
      <c r="C222" s="129">
        <f t="shared" si="2"/>
        <v>2</v>
      </c>
      <c r="D222" s="130">
        <f t="shared" si="3"/>
        <v>0</v>
      </c>
      <c r="E222" s="131">
        <f t="shared" si="4"/>
        <v>0</v>
      </c>
      <c r="F222" s="133">
        <f t="shared" si="5"/>
        <v>0</v>
      </c>
      <c r="G222" s="128">
        <f t="shared" si="6"/>
        <v>1</v>
      </c>
      <c r="H222" s="129">
        <f t="shared" si="7"/>
        <v>0</v>
      </c>
      <c r="I222" s="130">
        <f t="shared" si="8"/>
        <v>0</v>
      </c>
      <c r="J222" s="131">
        <f t="shared" si="9"/>
        <v>0</v>
      </c>
      <c r="K222" s="133">
        <f t="shared" si="10"/>
        <v>0</v>
      </c>
      <c r="L222" s="132">
        <f t="shared" si="11"/>
        <v>0</v>
      </c>
      <c r="M222" s="244">
        <f t="shared" si="12"/>
        <v>0</v>
      </c>
      <c r="N222" s="233"/>
      <c r="O222" s="235">
        <v>35.6</v>
      </c>
      <c r="P222" s="245">
        <f t="shared" si="13"/>
        <v>89</v>
      </c>
      <c r="Q222" s="4"/>
    </row>
    <row r="223" ht="15.75" customHeight="1">
      <c r="A223" s="239">
        <v>109.5</v>
      </c>
      <c r="B223" s="128">
        <f t="shared" si="1"/>
        <v>0</v>
      </c>
      <c r="C223" s="129">
        <f t="shared" si="2"/>
        <v>2</v>
      </c>
      <c r="D223" s="130">
        <f t="shared" si="3"/>
        <v>0</v>
      </c>
      <c r="E223" s="131">
        <f t="shared" si="4"/>
        <v>0</v>
      </c>
      <c r="F223" s="133">
        <f t="shared" si="5"/>
        <v>0</v>
      </c>
      <c r="G223" s="128">
        <f t="shared" si="6"/>
        <v>1</v>
      </c>
      <c r="H223" s="129">
        <f t="shared" si="7"/>
        <v>0</v>
      </c>
      <c r="I223" s="130">
        <f t="shared" si="8"/>
        <v>0</v>
      </c>
      <c r="J223" s="131">
        <f t="shared" si="9"/>
        <v>0</v>
      </c>
      <c r="K223" s="133">
        <f t="shared" si="10"/>
        <v>0</v>
      </c>
      <c r="L223" s="132">
        <f t="shared" si="11"/>
        <v>0</v>
      </c>
      <c r="M223" s="244">
        <f t="shared" si="12"/>
        <v>0</v>
      </c>
      <c r="N223" s="233"/>
      <c r="O223" s="235">
        <v>35.8</v>
      </c>
      <c r="P223" s="245">
        <f t="shared" si="13"/>
        <v>89.5</v>
      </c>
      <c r="Q223" s="4"/>
    </row>
    <row r="224" ht="15.75" customHeight="1">
      <c r="A224" s="239">
        <v>110.0</v>
      </c>
      <c r="B224" s="128">
        <f t="shared" si="1"/>
        <v>0</v>
      </c>
      <c r="C224" s="129">
        <f t="shared" si="2"/>
        <v>2</v>
      </c>
      <c r="D224" s="130">
        <f t="shared" si="3"/>
        <v>0</v>
      </c>
      <c r="E224" s="131">
        <f t="shared" si="4"/>
        <v>0</v>
      </c>
      <c r="F224" s="133">
        <f t="shared" si="5"/>
        <v>1</v>
      </c>
      <c r="G224" s="128">
        <f t="shared" si="6"/>
        <v>0</v>
      </c>
      <c r="H224" s="129">
        <f t="shared" si="7"/>
        <v>0</v>
      </c>
      <c r="I224" s="130">
        <f t="shared" si="8"/>
        <v>0</v>
      </c>
      <c r="J224" s="131">
        <f t="shared" si="9"/>
        <v>0</v>
      </c>
      <c r="K224" s="133">
        <f t="shared" si="10"/>
        <v>0</v>
      </c>
      <c r="L224" s="132">
        <f t="shared" si="11"/>
        <v>0</v>
      </c>
      <c r="M224" s="244">
        <f t="shared" si="12"/>
        <v>0</v>
      </c>
      <c r="N224" s="233"/>
      <c r="O224" s="235">
        <v>36.0</v>
      </c>
      <c r="P224" s="245">
        <f t="shared" si="13"/>
        <v>90</v>
      </c>
      <c r="Q224" s="4"/>
    </row>
    <row r="225" ht="15.75" customHeight="1">
      <c r="A225" s="239">
        <v>110.5</v>
      </c>
      <c r="B225" s="128">
        <f t="shared" si="1"/>
        <v>0</v>
      </c>
      <c r="C225" s="129">
        <f t="shared" si="2"/>
        <v>2</v>
      </c>
      <c r="D225" s="130">
        <f t="shared" si="3"/>
        <v>0</v>
      </c>
      <c r="E225" s="131">
        <f t="shared" si="4"/>
        <v>0</v>
      </c>
      <c r="F225" s="133">
        <f t="shared" si="5"/>
        <v>1</v>
      </c>
      <c r="G225" s="128">
        <f t="shared" si="6"/>
        <v>0</v>
      </c>
      <c r="H225" s="129">
        <f t="shared" si="7"/>
        <v>0</v>
      </c>
      <c r="I225" s="130">
        <f t="shared" si="8"/>
        <v>0</v>
      </c>
      <c r="J225" s="131">
        <f t="shared" si="9"/>
        <v>0</v>
      </c>
      <c r="K225" s="133">
        <f t="shared" si="10"/>
        <v>0</v>
      </c>
      <c r="L225" s="132">
        <f t="shared" si="11"/>
        <v>0</v>
      </c>
      <c r="M225" s="244">
        <f t="shared" si="12"/>
        <v>0</v>
      </c>
      <c r="N225" s="233"/>
      <c r="O225" s="235">
        <v>36.2</v>
      </c>
      <c r="P225" s="245">
        <f t="shared" si="13"/>
        <v>90.5</v>
      </c>
      <c r="Q225" s="4"/>
    </row>
    <row r="226" ht="15.75" customHeight="1">
      <c r="A226" s="239">
        <v>111.0</v>
      </c>
      <c r="B226" s="128">
        <f t="shared" si="1"/>
        <v>0</v>
      </c>
      <c r="C226" s="129">
        <f t="shared" si="2"/>
        <v>2</v>
      </c>
      <c r="D226" s="130">
        <f t="shared" si="3"/>
        <v>0</v>
      </c>
      <c r="E226" s="131">
        <f t="shared" si="4"/>
        <v>0</v>
      </c>
      <c r="F226" s="133">
        <f t="shared" si="5"/>
        <v>1</v>
      </c>
      <c r="G226" s="128">
        <f t="shared" si="6"/>
        <v>0</v>
      </c>
      <c r="H226" s="129">
        <f t="shared" si="7"/>
        <v>0</v>
      </c>
      <c r="I226" s="130">
        <f t="shared" si="8"/>
        <v>0</v>
      </c>
      <c r="J226" s="131">
        <f t="shared" si="9"/>
        <v>0</v>
      </c>
      <c r="K226" s="133">
        <f t="shared" si="10"/>
        <v>0</v>
      </c>
      <c r="L226" s="132">
        <f t="shared" si="11"/>
        <v>0</v>
      </c>
      <c r="M226" s="244">
        <f t="shared" si="12"/>
        <v>0</v>
      </c>
      <c r="N226" s="233"/>
      <c r="O226" s="235">
        <v>36.4</v>
      </c>
      <c r="P226" s="245">
        <f t="shared" si="13"/>
        <v>91</v>
      </c>
      <c r="Q226" s="4"/>
    </row>
    <row r="227" ht="15.75" customHeight="1">
      <c r="A227" s="239">
        <v>111.5</v>
      </c>
      <c r="B227" s="128">
        <f t="shared" si="1"/>
        <v>0</v>
      </c>
      <c r="C227" s="129">
        <f t="shared" si="2"/>
        <v>2</v>
      </c>
      <c r="D227" s="130">
        <f t="shared" si="3"/>
        <v>0</v>
      </c>
      <c r="E227" s="131">
        <f t="shared" si="4"/>
        <v>0</v>
      </c>
      <c r="F227" s="133">
        <f t="shared" si="5"/>
        <v>1</v>
      </c>
      <c r="G227" s="128">
        <f t="shared" si="6"/>
        <v>0</v>
      </c>
      <c r="H227" s="129">
        <f t="shared" si="7"/>
        <v>0</v>
      </c>
      <c r="I227" s="130">
        <f t="shared" si="8"/>
        <v>0</v>
      </c>
      <c r="J227" s="131">
        <f t="shared" si="9"/>
        <v>0</v>
      </c>
      <c r="K227" s="133">
        <f t="shared" si="10"/>
        <v>0</v>
      </c>
      <c r="L227" s="132">
        <f t="shared" si="11"/>
        <v>0</v>
      </c>
      <c r="M227" s="244">
        <f t="shared" si="12"/>
        <v>0</v>
      </c>
      <c r="N227" s="233"/>
      <c r="O227" s="235">
        <v>36.6</v>
      </c>
      <c r="P227" s="245">
        <f t="shared" si="13"/>
        <v>91.5</v>
      </c>
      <c r="Q227" s="4"/>
    </row>
    <row r="228" ht="15.75" customHeight="1">
      <c r="A228" s="239">
        <v>112.0</v>
      </c>
      <c r="B228" s="128">
        <f t="shared" si="1"/>
        <v>0</v>
      </c>
      <c r="C228" s="129">
        <f t="shared" si="2"/>
        <v>2</v>
      </c>
      <c r="D228" s="130">
        <f t="shared" si="3"/>
        <v>0</v>
      </c>
      <c r="E228" s="131">
        <f t="shared" si="4"/>
        <v>0</v>
      </c>
      <c r="F228" s="133">
        <f t="shared" si="5"/>
        <v>1</v>
      </c>
      <c r="G228" s="128">
        <f t="shared" si="6"/>
        <v>0</v>
      </c>
      <c r="H228" s="129">
        <f t="shared" si="7"/>
        <v>0</v>
      </c>
      <c r="I228" s="130">
        <f t="shared" si="8"/>
        <v>0</v>
      </c>
      <c r="J228" s="131">
        <f t="shared" si="9"/>
        <v>0</v>
      </c>
      <c r="K228" s="133">
        <f t="shared" si="10"/>
        <v>0</v>
      </c>
      <c r="L228" s="132">
        <f t="shared" si="11"/>
        <v>0</v>
      </c>
      <c r="M228" s="244">
        <f t="shared" si="12"/>
        <v>0</v>
      </c>
      <c r="N228" s="233"/>
      <c r="O228" s="235">
        <v>36.8</v>
      </c>
      <c r="P228" s="245">
        <f t="shared" si="13"/>
        <v>92</v>
      </c>
      <c r="Q228" s="4"/>
    </row>
    <row r="229" ht="15.75" customHeight="1">
      <c r="A229" s="239">
        <v>112.5</v>
      </c>
      <c r="B229" s="128">
        <f t="shared" si="1"/>
        <v>0</v>
      </c>
      <c r="C229" s="129">
        <f t="shared" si="2"/>
        <v>2</v>
      </c>
      <c r="D229" s="130">
        <f t="shared" si="3"/>
        <v>0</v>
      </c>
      <c r="E229" s="131">
        <f t="shared" si="4"/>
        <v>0</v>
      </c>
      <c r="F229" s="133">
        <f t="shared" si="5"/>
        <v>1</v>
      </c>
      <c r="G229" s="128">
        <f t="shared" si="6"/>
        <v>0</v>
      </c>
      <c r="H229" s="129">
        <f t="shared" si="7"/>
        <v>0</v>
      </c>
      <c r="I229" s="130">
        <f t="shared" si="8"/>
        <v>0</v>
      </c>
      <c r="J229" s="131">
        <f t="shared" si="9"/>
        <v>0</v>
      </c>
      <c r="K229" s="133">
        <f t="shared" si="10"/>
        <v>0</v>
      </c>
      <c r="L229" s="132">
        <f t="shared" si="11"/>
        <v>0</v>
      </c>
      <c r="M229" s="244">
        <f t="shared" si="12"/>
        <v>0</v>
      </c>
      <c r="N229" s="233"/>
      <c r="O229" s="235">
        <v>37.0</v>
      </c>
      <c r="P229" s="245">
        <f t="shared" si="13"/>
        <v>92.5</v>
      </c>
      <c r="Q229" s="4"/>
    </row>
    <row r="230" ht="15.75" customHeight="1">
      <c r="A230" s="239">
        <v>113.0</v>
      </c>
      <c r="B230" s="128">
        <f t="shared" si="1"/>
        <v>0</v>
      </c>
      <c r="C230" s="129">
        <f t="shared" si="2"/>
        <v>2</v>
      </c>
      <c r="D230" s="130">
        <f t="shared" si="3"/>
        <v>0</v>
      </c>
      <c r="E230" s="131">
        <f t="shared" si="4"/>
        <v>0</v>
      </c>
      <c r="F230" s="133">
        <f t="shared" si="5"/>
        <v>1</v>
      </c>
      <c r="G230" s="128">
        <f t="shared" si="6"/>
        <v>0</v>
      </c>
      <c r="H230" s="129">
        <f t="shared" si="7"/>
        <v>0</v>
      </c>
      <c r="I230" s="130">
        <f t="shared" si="8"/>
        <v>0</v>
      </c>
      <c r="J230" s="131">
        <f t="shared" si="9"/>
        <v>0</v>
      </c>
      <c r="K230" s="133">
        <f t="shared" si="10"/>
        <v>0</v>
      </c>
      <c r="L230" s="132">
        <f t="shared" si="11"/>
        <v>0</v>
      </c>
      <c r="M230" s="244">
        <f t="shared" si="12"/>
        <v>0</v>
      </c>
      <c r="N230" s="233"/>
      <c r="O230" s="235">
        <v>37.2</v>
      </c>
      <c r="P230" s="245">
        <f t="shared" si="13"/>
        <v>93</v>
      </c>
      <c r="Q230" s="4"/>
    </row>
    <row r="231" ht="15.75" customHeight="1">
      <c r="A231" s="239">
        <v>113.5</v>
      </c>
      <c r="B231" s="128">
        <f t="shared" si="1"/>
        <v>0</v>
      </c>
      <c r="C231" s="129">
        <f t="shared" si="2"/>
        <v>2</v>
      </c>
      <c r="D231" s="130">
        <f t="shared" si="3"/>
        <v>0</v>
      </c>
      <c r="E231" s="131">
        <f t="shared" si="4"/>
        <v>0</v>
      </c>
      <c r="F231" s="133">
        <f t="shared" si="5"/>
        <v>1</v>
      </c>
      <c r="G231" s="128">
        <f t="shared" si="6"/>
        <v>0</v>
      </c>
      <c r="H231" s="129">
        <f t="shared" si="7"/>
        <v>0</v>
      </c>
      <c r="I231" s="130">
        <f t="shared" si="8"/>
        <v>0</v>
      </c>
      <c r="J231" s="131">
        <f t="shared" si="9"/>
        <v>0</v>
      </c>
      <c r="K231" s="133">
        <f t="shared" si="10"/>
        <v>0</v>
      </c>
      <c r="L231" s="132">
        <f t="shared" si="11"/>
        <v>0</v>
      </c>
      <c r="M231" s="244">
        <f t="shared" si="12"/>
        <v>0</v>
      </c>
      <c r="N231" s="233"/>
      <c r="O231" s="235">
        <v>37.4</v>
      </c>
      <c r="P231" s="245">
        <f t="shared" si="13"/>
        <v>93.5</v>
      </c>
      <c r="Q231" s="4"/>
    </row>
    <row r="232" ht="15.75" customHeight="1">
      <c r="A232" s="239">
        <v>114.0</v>
      </c>
      <c r="B232" s="128">
        <f t="shared" si="1"/>
        <v>0</v>
      </c>
      <c r="C232" s="129">
        <f t="shared" si="2"/>
        <v>2</v>
      </c>
      <c r="D232" s="130">
        <f t="shared" si="3"/>
        <v>0</v>
      </c>
      <c r="E232" s="131">
        <f t="shared" si="4"/>
        <v>0</v>
      </c>
      <c r="F232" s="133">
        <f t="shared" si="5"/>
        <v>1</v>
      </c>
      <c r="G232" s="128">
        <f t="shared" si="6"/>
        <v>0</v>
      </c>
      <c r="H232" s="129">
        <f t="shared" si="7"/>
        <v>0</v>
      </c>
      <c r="I232" s="130">
        <f t="shared" si="8"/>
        <v>0</v>
      </c>
      <c r="J232" s="131">
        <f t="shared" si="9"/>
        <v>0</v>
      </c>
      <c r="K232" s="133">
        <f t="shared" si="10"/>
        <v>0</v>
      </c>
      <c r="L232" s="132">
        <f t="shared" si="11"/>
        <v>0</v>
      </c>
      <c r="M232" s="244">
        <f t="shared" si="12"/>
        <v>0</v>
      </c>
      <c r="N232" s="233"/>
      <c r="O232" s="235">
        <v>37.6</v>
      </c>
      <c r="P232" s="245">
        <f t="shared" si="13"/>
        <v>94</v>
      </c>
      <c r="Q232" s="4"/>
    </row>
    <row r="233" ht="15.75" customHeight="1">
      <c r="A233" s="239">
        <v>114.5</v>
      </c>
      <c r="B233" s="128">
        <f t="shared" si="1"/>
        <v>0</v>
      </c>
      <c r="C233" s="129">
        <f t="shared" si="2"/>
        <v>2</v>
      </c>
      <c r="D233" s="130">
        <f t="shared" si="3"/>
        <v>0</v>
      </c>
      <c r="E233" s="131">
        <f t="shared" si="4"/>
        <v>0</v>
      </c>
      <c r="F233" s="133">
        <f t="shared" si="5"/>
        <v>1</v>
      </c>
      <c r="G233" s="128">
        <f t="shared" si="6"/>
        <v>0</v>
      </c>
      <c r="H233" s="129">
        <f t="shared" si="7"/>
        <v>0</v>
      </c>
      <c r="I233" s="130">
        <f t="shared" si="8"/>
        <v>0</v>
      </c>
      <c r="J233" s="131">
        <f t="shared" si="9"/>
        <v>0</v>
      </c>
      <c r="K233" s="133">
        <f t="shared" si="10"/>
        <v>0</v>
      </c>
      <c r="L233" s="132">
        <f t="shared" si="11"/>
        <v>0</v>
      </c>
      <c r="M233" s="244">
        <f t="shared" si="12"/>
        <v>0</v>
      </c>
      <c r="N233" s="233"/>
      <c r="O233" s="235">
        <v>37.8</v>
      </c>
      <c r="P233" s="245">
        <f t="shared" si="13"/>
        <v>94.5</v>
      </c>
      <c r="Q233" s="4"/>
    </row>
    <row r="234" ht="15.75" customHeight="1">
      <c r="A234" s="239">
        <v>115.0</v>
      </c>
      <c r="B234" s="128">
        <f t="shared" si="1"/>
        <v>0</v>
      </c>
      <c r="C234" s="129">
        <f t="shared" si="2"/>
        <v>2</v>
      </c>
      <c r="D234" s="130">
        <f t="shared" si="3"/>
        <v>0</v>
      </c>
      <c r="E234" s="131">
        <f t="shared" si="4"/>
        <v>0</v>
      </c>
      <c r="F234" s="133">
        <f t="shared" si="5"/>
        <v>1</v>
      </c>
      <c r="G234" s="128">
        <f t="shared" si="6"/>
        <v>1</v>
      </c>
      <c r="H234" s="129">
        <f t="shared" si="7"/>
        <v>0</v>
      </c>
      <c r="I234" s="130">
        <f t="shared" si="8"/>
        <v>0</v>
      </c>
      <c r="J234" s="131">
        <f t="shared" si="9"/>
        <v>0</v>
      </c>
      <c r="K234" s="133">
        <f t="shared" si="10"/>
        <v>0</v>
      </c>
      <c r="L234" s="132">
        <f t="shared" si="11"/>
        <v>0</v>
      </c>
      <c r="M234" s="244">
        <f t="shared" si="12"/>
        <v>0</v>
      </c>
      <c r="N234" s="233"/>
      <c r="O234" s="235">
        <v>38.0</v>
      </c>
      <c r="P234" s="245">
        <f t="shared" si="13"/>
        <v>95</v>
      </c>
      <c r="Q234" s="4"/>
    </row>
    <row r="235" ht="15.75" customHeight="1">
      <c r="A235" s="239">
        <v>115.5</v>
      </c>
      <c r="B235" s="128">
        <f t="shared" si="1"/>
        <v>0</v>
      </c>
      <c r="C235" s="129">
        <f t="shared" si="2"/>
        <v>2</v>
      </c>
      <c r="D235" s="130">
        <f t="shared" si="3"/>
        <v>0</v>
      </c>
      <c r="E235" s="131">
        <f t="shared" si="4"/>
        <v>0</v>
      </c>
      <c r="F235" s="133">
        <f t="shared" si="5"/>
        <v>1</v>
      </c>
      <c r="G235" s="128">
        <f t="shared" si="6"/>
        <v>1</v>
      </c>
      <c r="H235" s="129">
        <f t="shared" si="7"/>
        <v>0</v>
      </c>
      <c r="I235" s="130">
        <f t="shared" si="8"/>
        <v>0</v>
      </c>
      <c r="J235" s="131">
        <f t="shared" si="9"/>
        <v>0</v>
      </c>
      <c r="K235" s="133">
        <f t="shared" si="10"/>
        <v>0</v>
      </c>
      <c r="L235" s="132">
        <f t="shared" si="11"/>
        <v>0</v>
      </c>
      <c r="M235" s="244">
        <f t="shared" si="12"/>
        <v>0</v>
      </c>
      <c r="N235" s="233"/>
      <c r="O235" s="235">
        <v>38.2</v>
      </c>
      <c r="P235" s="245">
        <f t="shared" si="13"/>
        <v>95.5</v>
      </c>
      <c r="Q235" s="4"/>
    </row>
    <row r="236" ht="15.75" customHeight="1">
      <c r="A236" s="239">
        <v>116.0</v>
      </c>
      <c r="B236" s="128">
        <f t="shared" si="1"/>
        <v>0</v>
      </c>
      <c r="C236" s="129">
        <f t="shared" si="2"/>
        <v>2</v>
      </c>
      <c r="D236" s="130">
        <f t="shared" si="3"/>
        <v>0</v>
      </c>
      <c r="E236" s="131">
        <f t="shared" si="4"/>
        <v>0</v>
      </c>
      <c r="F236" s="133">
        <f t="shared" si="5"/>
        <v>1</v>
      </c>
      <c r="G236" s="128">
        <f t="shared" si="6"/>
        <v>1</v>
      </c>
      <c r="H236" s="129">
        <f t="shared" si="7"/>
        <v>0</v>
      </c>
      <c r="I236" s="130">
        <f t="shared" si="8"/>
        <v>0</v>
      </c>
      <c r="J236" s="131">
        <f t="shared" si="9"/>
        <v>0</v>
      </c>
      <c r="K236" s="133">
        <f t="shared" si="10"/>
        <v>0</v>
      </c>
      <c r="L236" s="132">
        <f t="shared" si="11"/>
        <v>0</v>
      </c>
      <c r="M236" s="244">
        <f t="shared" si="12"/>
        <v>0</v>
      </c>
      <c r="N236" s="233"/>
      <c r="O236" s="235">
        <v>38.4</v>
      </c>
      <c r="P236" s="245">
        <f t="shared" si="13"/>
        <v>96</v>
      </c>
      <c r="Q236" s="4"/>
    </row>
    <row r="237" ht="15.75" customHeight="1">
      <c r="A237" s="239">
        <v>116.5</v>
      </c>
      <c r="B237" s="128">
        <f t="shared" si="1"/>
        <v>0</v>
      </c>
      <c r="C237" s="129">
        <f t="shared" si="2"/>
        <v>2</v>
      </c>
      <c r="D237" s="130">
        <f t="shared" si="3"/>
        <v>0</v>
      </c>
      <c r="E237" s="131">
        <f t="shared" si="4"/>
        <v>0</v>
      </c>
      <c r="F237" s="133">
        <f t="shared" si="5"/>
        <v>1</v>
      </c>
      <c r="G237" s="128">
        <f t="shared" si="6"/>
        <v>1</v>
      </c>
      <c r="H237" s="129">
        <f t="shared" si="7"/>
        <v>0</v>
      </c>
      <c r="I237" s="130">
        <f t="shared" si="8"/>
        <v>0</v>
      </c>
      <c r="J237" s="131">
        <f t="shared" si="9"/>
        <v>0</v>
      </c>
      <c r="K237" s="133">
        <f t="shared" si="10"/>
        <v>0</v>
      </c>
      <c r="L237" s="132">
        <f t="shared" si="11"/>
        <v>0</v>
      </c>
      <c r="M237" s="244">
        <f t="shared" si="12"/>
        <v>0</v>
      </c>
      <c r="N237" s="233"/>
      <c r="O237" s="235">
        <v>38.6</v>
      </c>
      <c r="P237" s="245">
        <f t="shared" si="13"/>
        <v>96.5</v>
      </c>
      <c r="Q237" s="4"/>
    </row>
    <row r="238" ht="15.75" customHeight="1">
      <c r="A238" s="239">
        <v>117.0</v>
      </c>
      <c r="B238" s="128">
        <f t="shared" si="1"/>
        <v>0</v>
      </c>
      <c r="C238" s="129">
        <f t="shared" si="2"/>
        <v>2</v>
      </c>
      <c r="D238" s="130">
        <f t="shared" si="3"/>
        <v>0</v>
      </c>
      <c r="E238" s="131">
        <f t="shared" si="4"/>
        <v>0</v>
      </c>
      <c r="F238" s="133">
        <f t="shared" si="5"/>
        <v>1</v>
      </c>
      <c r="G238" s="128">
        <f t="shared" si="6"/>
        <v>1</v>
      </c>
      <c r="H238" s="129">
        <f t="shared" si="7"/>
        <v>0</v>
      </c>
      <c r="I238" s="130">
        <f t="shared" si="8"/>
        <v>0</v>
      </c>
      <c r="J238" s="131">
        <f t="shared" si="9"/>
        <v>0</v>
      </c>
      <c r="K238" s="133">
        <f t="shared" si="10"/>
        <v>0</v>
      </c>
      <c r="L238" s="132">
        <f t="shared" si="11"/>
        <v>0</v>
      </c>
      <c r="M238" s="244">
        <f t="shared" si="12"/>
        <v>0</v>
      </c>
      <c r="N238" s="233"/>
      <c r="O238" s="235">
        <v>38.8</v>
      </c>
      <c r="P238" s="245">
        <f t="shared" si="13"/>
        <v>97</v>
      </c>
      <c r="Q238" s="4"/>
    </row>
    <row r="239" ht="15.75" customHeight="1">
      <c r="A239" s="239">
        <v>117.5</v>
      </c>
      <c r="B239" s="128">
        <f t="shared" si="1"/>
        <v>0</v>
      </c>
      <c r="C239" s="129">
        <f t="shared" si="2"/>
        <v>2</v>
      </c>
      <c r="D239" s="130">
        <f t="shared" si="3"/>
        <v>0</v>
      </c>
      <c r="E239" s="131">
        <f t="shared" si="4"/>
        <v>0</v>
      </c>
      <c r="F239" s="133">
        <f t="shared" si="5"/>
        <v>1</v>
      </c>
      <c r="G239" s="128">
        <f t="shared" si="6"/>
        <v>1</v>
      </c>
      <c r="H239" s="129">
        <f t="shared" si="7"/>
        <v>0</v>
      </c>
      <c r="I239" s="130">
        <f t="shared" si="8"/>
        <v>0</v>
      </c>
      <c r="J239" s="131">
        <f t="shared" si="9"/>
        <v>0</v>
      </c>
      <c r="K239" s="133">
        <f t="shared" si="10"/>
        <v>0</v>
      </c>
      <c r="L239" s="132">
        <f t="shared" si="11"/>
        <v>0</v>
      </c>
      <c r="M239" s="244">
        <f t="shared" si="12"/>
        <v>0</v>
      </c>
      <c r="N239" s="233"/>
      <c r="O239" s="235">
        <v>39.0</v>
      </c>
      <c r="P239" s="245">
        <f t="shared" si="13"/>
        <v>97.5</v>
      </c>
      <c r="Q239" s="4"/>
    </row>
    <row r="240" ht="15.75" customHeight="1">
      <c r="A240" s="239">
        <v>118.0</v>
      </c>
      <c r="B240" s="128">
        <f t="shared" si="1"/>
        <v>0</v>
      </c>
      <c r="C240" s="129">
        <f t="shared" si="2"/>
        <v>2</v>
      </c>
      <c r="D240" s="130">
        <f t="shared" si="3"/>
        <v>0</v>
      </c>
      <c r="E240" s="131">
        <f t="shared" si="4"/>
        <v>0</v>
      </c>
      <c r="F240" s="133">
        <f t="shared" si="5"/>
        <v>1</v>
      </c>
      <c r="G240" s="128">
        <f t="shared" si="6"/>
        <v>1</v>
      </c>
      <c r="H240" s="129">
        <f t="shared" si="7"/>
        <v>0</v>
      </c>
      <c r="I240" s="130">
        <f t="shared" si="8"/>
        <v>0</v>
      </c>
      <c r="J240" s="131">
        <f t="shared" si="9"/>
        <v>0</v>
      </c>
      <c r="K240" s="133">
        <f t="shared" si="10"/>
        <v>0</v>
      </c>
      <c r="L240" s="132">
        <f t="shared" si="11"/>
        <v>0</v>
      </c>
      <c r="M240" s="244">
        <f t="shared" si="12"/>
        <v>0</v>
      </c>
      <c r="N240" s="233"/>
      <c r="O240" s="235">
        <v>39.2</v>
      </c>
      <c r="P240" s="245">
        <f t="shared" si="13"/>
        <v>98</v>
      </c>
      <c r="Q240" s="4"/>
    </row>
    <row r="241" ht="15.75" customHeight="1">
      <c r="A241" s="239">
        <v>118.5</v>
      </c>
      <c r="B241" s="128">
        <f t="shared" si="1"/>
        <v>0</v>
      </c>
      <c r="C241" s="129">
        <f t="shared" si="2"/>
        <v>2</v>
      </c>
      <c r="D241" s="130">
        <f t="shared" si="3"/>
        <v>0</v>
      </c>
      <c r="E241" s="131">
        <f t="shared" si="4"/>
        <v>0</v>
      </c>
      <c r="F241" s="133">
        <f t="shared" si="5"/>
        <v>1</v>
      </c>
      <c r="G241" s="128">
        <f t="shared" si="6"/>
        <v>1</v>
      </c>
      <c r="H241" s="129">
        <f t="shared" si="7"/>
        <v>0</v>
      </c>
      <c r="I241" s="130">
        <f t="shared" si="8"/>
        <v>0</v>
      </c>
      <c r="J241" s="131">
        <f t="shared" si="9"/>
        <v>0</v>
      </c>
      <c r="K241" s="133">
        <f t="shared" si="10"/>
        <v>0</v>
      </c>
      <c r="L241" s="132">
        <f t="shared" si="11"/>
        <v>0</v>
      </c>
      <c r="M241" s="244">
        <f t="shared" si="12"/>
        <v>0</v>
      </c>
      <c r="N241" s="233"/>
      <c r="O241" s="235">
        <v>39.4</v>
      </c>
      <c r="P241" s="245">
        <f t="shared" si="13"/>
        <v>98.5</v>
      </c>
      <c r="Q241" s="4"/>
    </row>
    <row r="242" ht="15.75" customHeight="1">
      <c r="A242" s="239">
        <v>119.0</v>
      </c>
      <c r="B242" s="128">
        <f t="shared" si="1"/>
        <v>0</v>
      </c>
      <c r="C242" s="129">
        <f t="shared" si="2"/>
        <v>2</v>
      </c>
      <c r="D242" s="130">
        <f t="shared" si="3"/>
        <v>0</v>
      </c>
      <c r="E242" s="131">
        <f t="shared" si="4"/>
        <v>0</v>
      </c>
      <c r="F242" s="133">
        <f t="shared" si="5"/>
        <v>1</v>
      </c>
      <c r="G242" s="128">
        <f t="shared" si="6"/>
        <v>1</v>
      </c>
      <c r="H242" s="129">
        <f t="shared" si="7"/>
        <v>0</v>
      </c>
      <c r="I242" s="130">
        <f t="shared" si="8"/>
        <v>0</v>
      </c>
      <c r="J242" s="131">
        <f t="shared" si="9"/>
        <v>0</v>
      </c>
      <c r="K242" s="133">
        <f t="shared" si="10"/>
        <v>0</v>
      </c>
      <c r="L242" s="132">
        <f t="shared" si="11"/>
        <v>0</v>
      </c>
      <c r="M242" s="244">
        <f t="shared" si="12"/>
        <v>0</v>
      </c>
      <c r="N242" s="233"/>
      <c r="O242" s="235">
        <v>39.6</v>
      </c>
      <c r="P242" s="245">
        <f t="shared" si="13"/>
        <v>99</v>
      </c>
      <c r="Q242" s="4"/>
    </row>
    <row r="243" ht="15.75" customHeight="1">
      <c r="A243" s="239">
        <v>119.5</v>
      </c>
      <c r="B243" s="128">
        <f t="shared" si="1"/>
        <v>0</v>
      </c>
      <c r="C243" s="129">
        <f t="shared" si="2"/>
        <v>2</v>
      </c>
      <c r="D243" s="130">
        <f t="shared" si="3"/>
        <v>0</v>
      </c>
      <c r="E243" s="131">
        <f t="shared" si="4"/>
        <v>0</v>
      </c>
      <c r="F243" s="133">
        <f t="shared" si="5"/>
        <v>1</v>
      </c>
      <c r="G243" s="128">
        <f t="shared" si="6"/>
        <v>1</v>
      </c>
      <c r="H243" s="129">
        <f t="shared" si="7"/>
        <v>0</v>
      </c>
      <c r="I243" s="130">
        <f t="shared" si="8"/>
        <v>0</v>
      </c>
      <c r="J243" s="131">
        <f t="shared" si="9"/>
        <v>0</v>
      </c>
      <c r="K243" s="133">
        <f t="shared" si="10"/>
        <v>0</v>
      </c>
      <c r="L243" s="132">
        <f t="shared" si="11"/>
        <v>0</v>
      </c>
      <c r="M243" s="244">
        <f t="shared" si="12"/>
        <v>0</v>
      </c>
      <c r="N243" s="233"/>
      <c r="O243" s="235">
        <v>39.8</v>
      </c>
      <c r="P243" s="245">
        <f t="shared" si="13"/>
        <v>99.5</v>
      </c>
      <c r="Q243" s="4"/>
    </row>
    <row r="244" ht="15.75" customHeight="1">
      <c r="A244" s="239">
        <v>120.0</v>
      </c>
      <c r="B244" s="128">
        <f t="shared" si="1"/>
        <v>0</v>
      </c>
      <c r="C244" s="129">
        <f t="shared" si="2"/>
        <v>2</v>
      </c>
      <c r="D244" s="130">
        <f t="shared" si="3"/>
        <v>0</v>
      </c>
      <c r="E244" s="131">
        <f t="shared" si="4"/>
        <v>1</v>
      </c>
      <c r="F244" s="133">
        <f t="shared" si="5"/>
        <v>0</v>
      </c>
      <c r="G244" s="128">
        <f t="shared" si="6"/>
        <v>0</v>
      </c>
      <c r="H244" s="129">
        <f t="shared" si="7"/>
        <v>0</v>
      </c>
      <c r="I244" s="130">
        <f t="shared" si="8"/>
        <v>0</v>
      </c>
      <c r="J244" s="131">
        <f t="shared" si="9"/>
        <v>0</v>
      </c>
      <c r="K244" s="133">
        <f t="shared" si="10"/>
        <v>0</v>
      </c>
      <c r="L244" s="132">
        <f t="shared" si="11"/>
        <v>0</v>
      </c>
      <c r="M244" s="244">
        <f t="shared" si="12"/>
        <v>0</v>
      </c>
      <c r="N244" s="233"/>
      <c r="O244" s="235">
        <v>40.0</v>
      </c>
      <c r="P244" s="245">
        <f t="shared" si="13"/>
        <v>100</v>
      </c>
      <c r="Q244" s="4"/>
    </row>
    <row r="245" ht="15.75" customHeight="1">
      <c r="A245" s="239">
        <v>120.5</v>
      </c>
      <c r="B245" s="128">
        <f t="shared" si="1"/>
        <v>0</v>
      </c>
      <c r="C245" s="129">
        <f t="shared" si="2"/>
        <v>2</v>
      </c>
      <c r="D245" s="130">
        <f t="shared" si="3"/>
        <v>0</v>
      </c>
      <c r="E245" s="131">
        <f t="shared" si="4"/>
        <v>1</v>
      </c>
      <c r="F245" s="133">
        <f t="shared" si="5"/>
        <v>0</v>
      </c>
      <c r="G245" s="128">
        <f t="shared" si="6"/>
        <v>0</v>
      </c>
      <c r="H245" s="129">
        <f t="shared" si="7"/>
        <v>0</v>
      </c>
      <c r="I245" s="130">
        <f t="shared" si="8"/>
        <v>0</v>
      </c>
      <c r="J245" s="131">
        <f t="shared" si="9"/>
        <v>0</v>
      </c>
      <c r="K245" s="133">
        <f t="shared" si="10"/>
        <v>0</v>
      </c>
      <c r="L245" s="132">
        <f t="shared" si="11"/>
        <v>0</v>
      </c>
      <c r="M245" s="244">
        <f t="shared" si="12"/>
        <v>0</v>
      </c>
      <c r="N245" s="233"/>
      <c r="O245" s="235">
        <v>40.2</v>
      </c>
      <c r="P245" s="245">
        <f t="shared" si="13"/>
        <v>100.5</v>
      </c>
      <c r="Q245" s="4"/>
    </row>
    <row r="246" ht="15.75" customHeight="1">
      <c r="A246" s="239">
        <v>121.0</v>
      </c>
      <c r="B246" s="128">
        <f t="shared" si="1"/>
        <v>0</v>
      </c>
      <c r="C246" s="129">
        <f t="shared" si="2"/>
        <v>2</v>
      </c>
      <c r="D246" s="130">
        <f t="shared" si="3"/>
        <v>0</v>
      </c>
      <c r="E246" s="131">
        <f t="shared" si="4"/>
        <v>1</v>
      </c>
      <c r="F246" s="133">
        <f t="shared" si="5"/>
        <v>0</v>
      </c>
      <c r="G246" s="128">
        <f t="shared" si="6"/>
        <v>0</v>
      </c>
      <c r="H246" s="129">
        <f t="shared" si="7"/>
        <v>0</v>
      </c>
      <c r="I246" s="130">
        <f t="shared" si="8"/>
        <v>0</v>
      </c>
      <c r="J246" s="131">
        <f t="shared" si="9"/>
        <v>0</v>
      </c>
      <c r="K246" s="133">
        <f t="shared" si="10"/>
        <v>0</v>
      </c>
      <c r="L246" s="132">
        <f t="shared" si="11"/>
        <v>0</v>
      </c>
      <c r="M246" s="244">
        <f t="shared" si="12"/>
        <v>0</v>
      </c>
      <c r="N246" s="233"/>
      <c r="O246" s="235">
        <v>40.4</v>
      </c>
      <c r="P246" s="245">
        <f t="shared" si="13"/>
        <v>101</v>
      </c>
      <c r="Q246" s="4"/>
    </row>
    <row r="247" ht="15.75" customHeight="1">
      <c r="A247" s="239">
        <v>121.5</v>
      </c>
      <c r="B247" s="128">
        <f t="shared" si="1"/>
        <v>0</v>
      </c>
      <c r="C247" s="129">
        <f t="shared" si="2"/>
        <v>2</v>
      </c>
      <c r="D247" s="130">
        <f t="shared" si="3"/>
        <v>0</v>
      </c>
      <c r="E247" s="131">
        <f t="shared" si="4"/>
        <v>1</v>
      </c>
      <c r="F247" s="133">
        <f t="shared" si="5"/>
        <v>0</v>
      </c>
      <c r="G247" s="128">
        <f t="shared" si="6"/>
        <v>0</v>
      </c>
      <c r="H247" s="129">
        <f t="shared" si="7"/>
        <v>0</v>
      </c>
      <c r="I247" s="130">
        <f t="shared" si="8"/>
        <v>0</v>
      </c>
      <c r="J247" s="131">
        <f t="shared" si="9"/>
        <v>0</v>
      </c>
      <c r="K247" s="133">
        <f t="shared" si="10"/>
        <v>0</v>
      </c>
      <c r="L247" s="132">
        <f t="shared" si="11"/>
        <v>0</v>
      </c>
      <c r="M247" s="244">
        <f t="shared" si="12"/>
        <v>0</v>
      </c>
      <c r="N247" s="233"/>
      <c r="O247" s="235">
        <v>40.6</v>
      </c>
      <c r="P247" s="245">
        <f t="shared" si="13"/>
        <v>101.5</v>
      </c>
      <c r="Q247" s="4"/>
    </row>
    <row r="248" ht="15.75" customHeight="1">
      <c r="A248" s="239">
        <v>122.0</v>
      </c>
      <c r="B248" s="128">
        <f t="shared" si="1"/>
        <v>0</v>
      </c>
      <c r="C248" s="129">
        <f t="shared" si="2"/>
        <v>2</v>
      </c>
      <c r="D248" s="130">
        <f t="shared" si="3"/>
        <v>0</v>
      </c>
      <c r="E248" s="131">
        <f t="shared" si="4"/>
        <v>1</v>
      </c>
      <c r="F248" s="133">
        <f t="shared" si="5"/>
        <v>0</v>
      </c>
      <c r="G248" s="128">
        <f t="shared" si="6"/>
        <v>0</v>
      </c>
      <c r="H248" s="129">
        <f t="shared" si="7"/>
        <v>0</v>
      </c>
      <c r="I248" s="130">
        <f t="shared" si="8"/>
        <v>0</v>
      </c>
      <c r="J248" s="131">
        <f t="shared" si="9"/>
        <v>0</v>
      </c>
      <c r="K248" s="133">
        <f t="shared" si="10"/>
        <v>0</v>
      </c>
      <c r="L248" s="132">
        <f t="shared" si="11"/>
        <v>0</v>
      </c>
      <c r="M248" s="244">
        <f t="shared" si="12"/>
        <v>0</v>
      </c>
      <c r="N248" s="233"/>
      <c r="O248" s="235">
        <v>40.8</v>
      </c>
      <c r="P248" s="245">
        <f t="shared" si="13"/>
        <v>102</v>
      </c>
      <c r="Q248" s="4"/>
    </row>
    <row r="249" ht="15.75" customHeight="1">
      <c r="A249" s="239">
        <v>122.5</v>
      </c>
      <c r="B249" s="128">
        <f t="shared" si="1"/>
        <v>0</v>
      </c>
      <c r="C249" s="129">
        <f t="shared" si="2"/>
        <v>2</v>
      </c>
      <c r="D249" s="130">
        <f t="shared" si="3"/>
        <v>0</v>
      </c>
      <c r="E249" s="131">
        <f t="shared" si="4"/>
        <v>1</v>
      </c>
      <c r="F249" s="133">
        <f t="shared" si="5"/>
        <v>0</v>
      </c>
      <c r="G249" s="128">
        <f t="shared" si="6"/>
        <v>0</v>
      </c>
      <c r="H249" s="129">
        <f t="shared" si="7"/>
        <v>0</v>
      </c>
      <c r="I249" s="130">
        <f t="shared" si="8"/>
        <v>0</v>
      </c>
      <c r="J249" s="131">
        <f t="shared" si="9"/>
        <v>0</v>
      </c>
      <c r="K249" s="133">
        <f t="shared" si="10"/>
        <v>0</v>
      </c>
      <c r="L249" s="132">
        <f t="shared" si="11"/>
        <v>0</v>
      </c>
      <c r="M249" s="244">
        <f t="shared" si="12"/>
        <v>0</v>
      </c>
      <c r="N249" s="233"/>
      <c r="O249" s="235">
        <v>41.0</v>
      </c>
      <c r="P249" s="245">
        <f t="shared" si="13"/>
        <v>102.5</v>
      </c>
      <c r="Q249" s="4"/>
    </row>
    <row r="250" ht="15.75" customHeight="1">
      <c r="A250" s="239">
        <v>123.0</v>
      </c>
      <c r="B250" s="128">
        <f t="shared" si="1"/>
        <v>0</v>
      </c>
      <c r="C250" s="129">
        <f t="shared" si="2"/>
        <v>2</v>
      </c>
      <c r="D250" s="130">
        <f t="shared" si="3"/>
        <v>0</v>
      </c>
      <c r="E250" s="131">
        <f t="shared" si="4"/>
        <v>1</v>
      </c>
      <c r="F250" s="133">
        <f t="shared" si="5"/>
        <v>0</v>
      </c>
      <c r="G250" s="128">
        <f t="shared" si="6"/>
        <v>0</v>
      </c>
      <c r="H250" s="129">
        <f t="shared" si="7"/>
        <v>0</v>
      </c>
      <c r="I250" s="130">
        <f t="shared" si="8"/>
        <v>0</v>
      </c>
      <c r="J250" s="131">
        <f t="shared" si="9"/>
        <v>0</v>
      </c>
      <c r="K250" s="133">
        <f t="shared" si="10"/>
        <v>0</v>
      </c>
      <c r="L250" s="132">
        <f t="shared" si="11"/>
        <v>0</v>
      </c>
      <c r="M250" s="244">
        <f t="shared" si="12"/>
        <v>0</v>
      </c>
      <c r="N250" s="233"/>
      <c r="O250" s="235">
        <v>41.2</v>
      </c>
      <c r="P250" s="245">
        <f t="shared" si="13"/>
        <v>103</v>
      </c>
      <c r="Q250" s="4"/>
    </row>
    <row r="251" ht="15.75" customHeight="1">
      <c r="A251" s="239">
        <v>123.5</v>
      </c>
      <c r="B251" s="128">
        <f t="shared" si="1"/>
        <v>0</v>
      </c>
      <c r="C251" s="129">
        <f t="shared" si="2"/>
        <v>2</v>
      </c>
      <c r="D251" s="130">
        <f t="shared" si="3"/>
        <v>0</v>
      </c>
      <c r="E251" s="131">
        <f t="shared" si="4"/>
        <v>1</v>
      </c>
      <c r="F251" s="133">
        <f t="shared" si="5"/>
        <v>0</v>
      </c>
      <c r="G251" s="128">
        <f t="shared" si="6"/>
        <v>0</v>
      </c>
      <c r="H251" s="129">
        <f t="shared" si="7"/>
        <v>0</v>
      </c>
      <c r="I251" s="130">
        <f t="shared" si="8"/>
        <v>0</v>
      </c>
      <c r="J251" s="131">
        <f t="shared" si="9"/>
        <v>0</v>
      </c>
      <c r="K251" s="133">
        <f t="shared" si="10"/>
        <v>0</v>
      </c>
      <c r="L251" s="132">
        <f t="shared" si="11"/>
        <v>0</v>
      </c>
      <c r="M251" s="244">
        <f t="shared" si="12"/>
        <v>0</v>
      </c>
      <c r="N251" s="233"/>
      <c r="O251" s="235">
        <v>41.4</v>
      </c>
      <c r="P251" s="245">
        <f t="shared" si="13"/>
        <v>103.5</v>
      </c>
      <c r="Q251" s="4"/>
    </row>
    <row r="252" ht="15.75" customHeight="1">
      <c r="A252" s="239">
        <v>124.0</v>
      </c>
      <c r="B252" s="128">
        <f t="shared" si="1"/>
        <v>0</v>
      </c>
      <c r="C252" s="129">
        <f t="shared" si="2"/>
        <v>2</v>
      </c>
      <c r="D252" s="130">
        <f t="shared" si="3"/>
        <v>0</v>
      </c>
      <c r="E252" s="131">
        <f t="shared" si="4"/>
        <v>1</v>
      </c>
      <c r="F252" s="133">
        <f t="shared" si="5"/>
        <v>0</v>
      </c>
      <c r="G252" s="128">
        <f t="shared" si="6"/>
        <v>0</v>
      </c>
      <c r="H252" s="129">
        <f t="shared" si="7"/>
        <v>0</v>
      </c>
      <c r="I252" s="130">
        <f t="shared" si="8"/>
        <v>0</v>
      </c>
      <c r="J252" s="131">
        <f t="shared" si="9"/>
        <v>0</v>
      </c>
      <c r="K252" s="133">
        <f t="shared" si="10"/>
        <v>0</v>
      </c>
      <c r="L252" s="132">
        <f t="shared" si="11"/>
        <v>0</v>
      </c>
      <c r="M252" s="244">
        <f t="shared" si="12"/>
        <v>0</v>
      </c>
      <c r="N252" s="233"/>
      <c r="O252" s="235">
        <v>41.6</v>
      </c>
      <c r="P252" s="245">
        <f t="shared" si="13"/>
        <v>104</v>
      </c>
      <c r="Q252" s="4"/>
    </row>
    <row r="253" ht="15.75" customHeight="1">
      <c r="A253" s="239">
        <v>124.5</v>
      </c>
      <c r="B253" s="128">
        <f t="shared" si="1"/>
        <v>0</v>
      </c>
      <c r="C253" s="129">
        <f t="shared" si="2"/>
        <v>2</v>
      </c>
      <c r="D253" s="130">
        <f t="shared" si="3"/>
        <v>0</v>
      </c>
      <c r="E253" s="131">
        <f t="shared" si="4"/>
        <v>1</v>
      </c>
      <c r="F253" s="133">
        <f t="shared" si="5"/>
        <v>0</v>
      </c>
      <c r="G253" s="128">
        <f t="shared" si="6"/>
        <v>0</v>
      </c>
      <c r="H253" s="129">
        <f t="shared" si="7"/>
        <v>0</v>
      </c>
      <c r="I253" s="130">
        <f t="shared" si="8"/>
        <v>0</v>
      </c>
      <c r="J253" s="131">
        <f t="shared" si="9"/>
        <v>0</v>
      </c>
      <c r="K253" s="133">
        <f t="shared" si="10"/>
        <v>0</v>
      </c>
      <c r="L253" s="132">
        <f t="shared" si="11"/>
        <v>0</v>
      </c>
      <c r="M253" s="244">
        <f t="shared" si="12"/>
        <v>0</v>
      </c>
      <c r="N253" s="233"/>
      <c r="O253" s="235">
        <v>41.8</v>
      </c>
      <c r="P253" s="245">
        <f t="shared" si="13"/>
        <v>104.5</v>
      </c>
      <c r="Q253" s="4"/>
    </row>
    <row r="254" ht="15.75" customHeight="1">
      <c r="A254" s="239">
        <v>125.0</v>
      </c>
      <c r="B254" s="128">
        <f t="shared" si="1"/>
        <v>0</v>
      </c>
      <c r="C254" s="129">
        <f t="shared" si="2"/>
        <v>2</v>
      </c>
      <c r="D254" s="130">
        <f t="shared" si="3"/>
        <v>0</v>
      </c>
      <c r="E254" s="131">
        <f t="shared" si="4"/>
        <v>1</v>
      </c>
      <c r="F254" s="133">
        <f t="shared" si="5"/>
        <v>0</v>
      </c>
      <c r="G254" s="128">
        <f t="shared" si="6"/>
        <v>1</v>
      </c>
      <c r="H254" s="129">
        <f t="shared" si="7"/>
        <v>0</v>
      </c>
      <c r="I254" s="130">
        <f t="shared" si="8"/>
        <v>0</v>
      </c>
      <c r="J254" s="131">
        <f t="shared" si="9"/>
        <v>0</v>
      </c>
      <c r="K254" s="133">
        <f t="shared" si="10"/>
        <v>0</v>
      </c>
      <c r="L254" s="132">
        <f t="shared" si="11"/>
        <v>0</v>
      </c>
      <c r="M254" s="244">
        <f t="shared" si="12"/>
        <v>0</v>
      </c>
      <c r="N254" s="233"/>
      <c r="O254" s="235">
        <v>42.0</v>
      </c>
      <c r="P254" s="245">
        <f t="shared" si="13"/>
        <v>105</v>
      </c>
      <c r="Q254" s="4"/>
    </row>
    <row r="255" ht="15.75" customHeight="1">
      <c r="A255" s="239">
        <v>125.5</v>
      </c>
      <c r="B255" s="128">
        <f t="shared" si="1"/>
        <v>0</v>
      </c>
      <c r="C255" s="129">
        <f t="shared" si="2"/>
        <v>2</v>
      </c>
      <c r="D255" s="130">
        <f t="shared" si="3"/>
        <v>0</v>
      </c>
      <c r="E255" s="131">
        <f t="shared" si="4"/>
        <v>1</v>
      </c>
      <c r="F255" s="133">
        <f t="shared" si="5"/>
        <v>0</v>
      </c>
      <c r="G255" s="128">
        <f t="shared" si="6"/>
        <v>1</v>
      </c>
      <c r="H255" s="129">
        <f t="shared" si="7"/>
        <v>0</v>
      </c>
      <c r="I255" s="130">
        <f t="shared" si="8"/>
        <v>0</v>
      </c>
      <c r="J255" s="131">
        <f t="shared" si="9"/>
        <v>0</v>
      </c>
      <c r="K255" s="133">
        <f t="shared" si="10"/>
        <v>0</v>
      </c>
      <c r="L255" s="132">
        <f t="shared" si="11"/>
        <v>0</v>
      </c>
      <c r="M255" s="244">
        <f t="shared" si="12"/>
        <v>0</v>
      </c>
      <c r="N255" s="233"/>
      <c r="O255" s="235">
        <v>42.2</v>
      </c>
      <c r="P255" s="245">
        <f t="shared" si="13"/>
        <v>105.5</v>
      </c>
      <c r="Q255" s="4"/>
    </row>
    <row r="256" ht="15.75" customHeight="1">
      <c r="A256" s="239">
        <v>126.0</v>
      </c>
      <c r="B256" s="128">
        <f t="shared" si="1"/>
        <v>0</v>
      </c>
      <c r="C256" s="129">
        <f t="shared" si="2"/>
        <v>2</v>
      </c>
      <c r="D256" s="130">
        <f t="shared" si="3"/>
        <v>0</v>
      </c>
      <c r="E256" s="131">
        <f t="shared" si="4"/>
        <v>1</v>
      </c>
      <c r="F256" s="133">
        <f t="shared" si="5"/>
        <v>0</v>
      </c>
      <c r="G256" s="128">
        <f t="shared" si="6"/>
        <v>1</v>
      </c>
      <c r="H256" s="129">
        <f t="shared" si="7"/>
        <v>0</v>
      </c>
      <c r="I256" s="130">
        <f t="shared" si="8"/>
        <v>0</v>
      </c>
      <c r="J256" s="131">
        <f t="shared" si="9"/>
        <v>0</v>
      </c>
      <c r="K256" s="133">
        <f t="shared" si="10"/>
        <v>0</v>
      </c>
      <c r="L256" s="132">
        <f t="shared" si="11"/>
        <v>0</v>
      </c>
      <c r="M256" s="244">
        <f t="shared" si="12"/>
        <v>0</v>
      </c>
      <c r="N256" s="233"/>
      <c r="O256" s="235">
        <v>42.4</v>
      </c>
      <c r="P256" s="245">
        <f t="shared" si="13"/>
        <v>106</v>
      </c>
      <c r="Q256" s="4"/>
    </row>
    <row r="257" ht="15.75" customHeight="1">
      <c r="A257" s="239">
        <v>126.5</v>
      </c>
      <c r="B257" s="128">
        <f t="shared" si="1"/>
        <v>0</v>
      </c>
      <c r="C257" s="129">
        <f t="shared" si="2"/>
        <v>2</v>
      </c>
      <c r="D257" s="130">
        <f t="shared" si="3"/>
        <v>0</v>
      </c>
      <c r="E257" s="131">
        <f t="shared" si="4"/>
        <v>1</v>
      </c>
      <c r="F257" s="133">
        <f t="shared" si="5"/>
        <v>0</v>
      </c>
      <c r="G257" s="128">
        <f t="shared" si="6"/>
        <v>1</v>
      </c>
      <c r="H257" s="129">
        <f t="shared" si="7"/>
        <v>0</v>
      </c>
      <c r="I257" s="130">
        <f t="shared" si="8"/>
        <v>0</v>
      </c>
      <c r="J257" s="131">
        <f t="shared" si="9"/>
        <v>0</v>
      </c>
      <c r="K257" s="133">
        <f t="shared" si="10"/>
        <v>0</v>
      </c>
      <c r="L257" s="132">
        <f t="shared" si="11"/>
        <v>0</v>
      </c>
      <c r="M257" s="244">
        <f t="shared" si="12"/>
        <v>0</v>
      </c>
      <c r="N257" s="233"/>
      <c r="O257" s="235">
        <v>42.6</v>
      </c>
      <c r="P257" s="245">
        <f t="shared" si="13"/>
        <v>106.5</v>
      </c>
      <c r="Q257" s="4"/>
    </row>
    <row r="258" ht="15.75" customHeight="1">
      <c r="A258" s="239">
        <v>127.0</v>
      </c>
      <c r="B258" s="128">
        <f t="shared" si="1"/>
        <v>0</v>
      </c>
      <c r="C258" s="129">
        <f t="shared" si="2"/>
        <v>2</v>
      </c>
      <c r="D258" s="130">
        <f t="shared" si="3"/>
        <v>0</v>
      </c>
      <c r="E258" s="131">
        <f t="shared" si="4"/>
        <v>1</v>
      </c>
      <c r="F258" s="133">
        <f t="shared" si="5"/>
        <v>0</v>
      </c>
      <c r="G258" s="128">
        <f t="shared" si="6"/>
        <v>1</v>
      </c>
      <c r="H258" s="129">
        <f t="shared" si="7"/>
        <v>0</v>
      </c>
      <c r="I258" s="130">
        <f t="shared" si="8"/>
        <v>0</v>
      </c>
      <c r="J258" s="131">
        <f t="shared" si="9"/>
        <v>0</v>
      </c>
      <c r="K258" s="133">
        <f t="shared" si="10"/>
        <v>0</v>
      </c>
      <c r="L258" s="132">
        <f t="shared" si="11"/>
        <v>0</v>
      </c>
      <c r="M258" s="244">
        <f t="shared" si="12"/>
        <v>0</v>
      </c>
      <c r="N258" s="233"/>
      <c r="O258" s="235">
        <v>42.8</v>
      </c>
      <c r="P258" s="245">
        <f t="shared" si="13"/>
        <v>107</v>
      </c>
      <c r="Q258" s="4"/>
    </row>
    <row r="259" ht="15.75" customHeight="1">
      <c r="A259" s="239">
        <v>127.5</v>
      </c>
      <c r="B259" s="128">
        <f t="shared" si="1"/>
        <v>0</v>
      </c>
      <c r="C259" s="129">
        <f t="shared" si="2"/>
        <v>2</v>
      </c>
      <c r="D259" s="130">
        <f t="shared" si="3"/>
        <v>0</v>
      </c>
      <c r="E259" s="131">
        <f t="shared" si="4"/>
        <v>1</v>
      </c>
      <c r="F259" s="133">
        <f t="shared" si="5"/>
        <v>0</v>
      </c>
      <c r="G259" s="128">
        <f t="shared" si="6"/>
        <v>1</v>
      </c>
      <c r="H259" s="129">
        <f t="shared" si="7"/>
        <v>0</v>
      </c>
      <c r="I259" s="130">
        <f t="shared" si="8"/>
        <v>0</v>
      </c>
      <c r="J259" s="131">
        <f t="shared" si="9"/>
        <v>0</v>
      </c>
      <c r="K259" s="133">
        <f t="shared" si="10"/>
        <v>0</v>
      </c>
      <c r="L259" s="132">
        <f t="shared" si="11"/>
        <v>0</v>
      </c>
      <c r="M259" s="244">
        <f t="shared" si="12"/>
        <v>0</v>
      </c>
      <c r="N259" s="233"/>
      <c r="O259" s="235">
        <v>43.0</v>
      </c>
      <c r="P259" s="245">
        <f t="shared" si="13"/>
        <v>107.5</v>
      </c>
      <c r="Q259" s="4"/>
    </row>
    <row r="260" ht="15.75" customHeight="1">
      <c r="A260" s="239">
        <v>128.0</v>
      </c>
      <c r="B260" s="128">
        <f t="shared" si="1"/>
        <v>0</v>
      </c>
      <c r="C260" s="129">
        <f t="shared" si="2"/>
        <v>2</v>
      </c>
      <c r="D260" s="130">
        <f t="shared" si="3"/>
        <v>0</v>
      </c>
      <c r="E260" s="131">
        <f t="shared" si="4"/>
        <v>1</v>
      </c>
      <c r="F260" s="133">
        <f t="shared" si="5"/>
        <v>0</v>
      </c>
      <c r="G260" s="128">
        <f t="shared" si="6"/>
        <v>1</v>
      </c>
      <c r="H260" s="129">
        <f t="shared" si="7"/>
        <v>0</v>
      </c>
      <c r="I260" s="130">
        <f t="shared" si="8"/>
        <v>0</v>
      </c>
      <c r="J260" s="131">
        <f t="shared" si="9"/>
        <v>0</v>
      </c>
      <c r="K260" s="133">
        <f t="shared" si="10"/>
        <v>0</v>
      </c>
      <c r="L260" s="132">
        <f t="shared" si="11"/>
        <v>0</v>
      </c>
      <c r="M260" s="244">
        <f t="shared" si="12"/>
        <v>0</v>
      </c>
      <c r="N260" s="233"/>
      <c r="O260" s="235">
        <v>43.2</v>
      </c>
      <c r="P260" s="245">
        <f t="shared" si="13"/>
        <v>108</v>
      </c>
      <c r="Q260" s="4"/>
    </row>
    <row r="261" ht="15.75" customHeight="1">
      <c r="A261" s="239">
        <v>128.5</v>
      </c>
      <c r="B261" s="128">
        <f t="shared" si="1"/>
        <v>0</v>
      </c>
      <c r="C261" s="129">
        <f t="shared" si="2"/>
        <v>2</v>
      </c>
      <c r="D261" s="130">
        <f t="shared" si="3"/>
        <v>0</v>
      </c>
      <c r="E261" s="131">
        <f t="shared" si="4"/>
        <v>1</v>
      </c>
      <c r="F261" s="133">
        <f t="shared" si="5"/>
        <v>0</v>
      </c>
      <c r="G261" s="128">
        <f t="shared" si="6"/>
        <v>1</v>
      </c>
      <c r="H261" s="129">
        <f t="shared" si="7"/>
        <v>0</v>
      </c>
      <c r="I261" s="130">
        <f t="shared" si="8"/>
        <v>0</v>
      </c>
      <c r="J261" s="131">
        <f t="shared" si="9"/>
        <v>0</v>
      </c>
      <c r="K261" s="133">
        <f t="shared" si="10"/>
        <v>0</v>
      </c>
      <c r="L261" s="132">
        <f t="shared" si="11"/>
        <v>0</v>
      </c>
      <c r="M261" s="244">
        <f t="shared" si="12"/>
        <v>0</v>
      </c>
      <c r="N261" s="233"/>
      <c r="O261" s="235">
        <v>43.4</v>
      </c>
      <c r="P261" s="245">
        <f t="shared" si="13"/>
        <v>108.5</v>
      </c>
      <c r="Q261" s="4"/>
    </row>
    <row r="262" ht="15.75" customHeight="1">
      <c r="A262" s="239">
        <v>129.0</v>
      </c>
      <c r="B262" s="128">
        <f t="shared" si="1"/>
        <v>0</v>
      </c>
      <c r="C262" s="129">
        <f t="shared" si="2"/>
        <v>2</v>
      </c>
      <c r="D262" s="130">
        <f t="shared" si="3"/>
        <v>0</v>
      </c>
      <c r="E262" s="131">
        <f t="shared" si="4"/>
        <v>1</v>
      </c>
      <c r="F262" s="133">
        <f t="shared" si="5"/>
        <v>0</v>
      </c>
      <c r="G262" s="128">
        <f t="shared" si="6"/>
        <v>1</v>
      </c>
      <c r="H262" s="129">
        <f t="shared" si="7"/>
        <v>0</v>
      </c>
      <c r="I262" s="130">
        <f t="shared" si="8"/>
        <v>0</v>
      </c>
      <c r="J262" s="131">
        <f t="shared" si="9"/>
        <v>0</v>
      </c>
      <c r="K262" s="133">
        <f t="shared" si="10"/>
        <v>0</v>
      </c>
      <c r="L262" s="132">
        <f t="shared" si="11"/>
        <v>0</v>
      </c>
      <c r="M262" s="244">
        <f t="shared" si="12"/>
        <v>0</v>
      </c>
      <c r="N262" s="233"/>
      <c r="O262" s="235">
        <v>43.6</v>
      </c>
      <c r="P262" s="245">
        <f t="shared" si="13"/>
        <v>109</v>
      </c>
      <c r="Q262" s="4"/>
    </row>
    <row r="263" ht="15.75" customHeight="1">
      <c r="A263" s="239">
        <v>129.5</v>
      </c>
      <c r="B263" s="128">
        <f t="shared" si="1"/>
        <v>0</v>
      </c>
      <c r="C263" s="129">
        <f t="shared" si="2"/>
        <v>2</v>
      </c>
      <c r="D263" s="130">
        <f t="shared" si="3"/>
        <v>0</v>
      </c>
      <c r="E263" s="131">
        <f t="shared" si="4"/>
        <v>1</v>
      </c>
      <c r="F263" s="133">
        <f t="shared" si="5"/>
        <v>0</v>
      </c>
      <c r="G263" s="128">
        <f t="shared" si="6"/>
        <v>1</v>
      </c>
      <c r="H263" s="129">
        <f t="shared" si="7"/>
        <v>0</v>
      </c>
      <c r="I263" s="130">
        <f t="shared" si="8"/>
        <v>0</v>
      </c>
      <c r="J263" s="131">
        <f t="shared" si="9"/>
        <v>0</v>
      </c>
      <c r="K263" s="133">
        <f t="shared" si="10"/>
        <v>0</v>
      </c>
      <c r="L263" s="132">
        <f t="shared" si="11"/>
        <v>0</v>
      </c>
      <c r="M263" s="244">
        <f t="shared" si="12"/>
        <v>0</v>
      </c>
      <c r="N263" s="233"/>
      <c r="O263" s="235">
        <v>43.8</v>
      </c>
      <c r="P263" s="245">
        <f t="shared" si="13"/>
        <v>109.5</v>
      </c>
      <c r="Q263" s="4"/>
    </row>
    <row r="264" ht="15.75" customHeight="1">
      <c r="A264" s="239">
        <v>130.0</v>
      </c>
      <c r="B264" s="128">
        <f t="shared" si="1"/>
        <v>0</v>
      </c>
      <c r="C264" s="129">
        <f t="shared" si="2"/>
        <v>2</v>
      </c>
      <c r="D264" s="130">
        <f t="shared" si="3"/>
        <v>1</v>
      </c>
      <c r="E264" s="131">
        <f t="shared" si="4"/>
        <v>0</v>
      </c>
      <c r="F264" s="133">
        <f t="shared" si="5"/>
        <v>0</v>
      </c>
      <c r="G264" s="128">
        <f t="shared" si="6"/>
        <v>0</v>
      </c>
      <c r="H264" s="129">
        <f t="shared" si="7"/>
        <v>0</v>
      </c>
      <c r="I264" s="130">
        <f t="shared" si="8"/>
        <v>0</v>
      </c>
      <c r="J264" s="131">
        <f t="shared" si="9"/>
        <v>0</v>
      </c>
      <c r="K264" s="133">
        <f t="shared" si="10"/>
        <v>0</v>
      </c>
      <c r="L264" s="132">
        <f t="shared" si="11"/>
        <v>0</v>
      </c>
      <c r="M264" s="244">
        <f t="shared" si="12"/>
        <v>0</v>
      </c>
      <c r="N264" s="233"/>
      <c r="O264" s="235">
        <v>44.0</v>
      </c>
      <c r="P264" s="245">
        <f t="shared" si="13"/>
        <v>110</v>
      </c>
      <c r="Q264" s="4"/>
    </row>
    <row r="265" ht="15.75" customHeight="1">
      <c r="A265" s="239">
        <v>130.5</v>
      </c>
      <c r="B265" s="128">
        <f t="shared" si="1"/>
        <v>0</v>
      </c>
      <c r="C265" s="129">
        <f t="shared" si="2"/>
        <v>2</v>
      </c>
      <c r="D265" s="130">
        <f t="shared" si="3"/>
        <v>1</v>
      </c>
      <c r="E265" s="131">
        <f t="shared" si="4"/>
        <v>0</v>
      </c>
      <c r="F265" s="133">
        <f t="shared" si="5"/>
        <v>0</v>
      </c>
      <c r="G265" s="128">
        <f t="shared" si="6"/>
        <v>0</v>
      </c>
      <c r="H265" s="129">
        <f t="shared" si="7"/>
        <v>0</v>
      </c>
      <c r="I265" s="130">
        <f t="shared" si="8"/>
        <v>0</v>
      </c>
      <c r="J265" s="131">
        <f t="shared" si="9"/>
        <v>0</v>
      </c>
      <c r="K265" s="133">
        <f t="shared" si="10"/>
        <v>0</v>
      </c>
      <c r="L265" s="132">
        <f t="shared" si="11"/>
        <v>0</v>
      </c>
      <c r="M265" s="244">
        <f t="shared" si="12"/>
        <v>0</v>
      </c>
      <c r="N265" s="233"/>
      <c r="O265" s="235">
        <v>44.2</v>
      </c>
      <c r="P265" s="245">
        <f t="shared" si="13"/>
        <v>110.5</v>
      </c>
      <c r="Q265" s="4"/>
    </row>
    <row r="266" ht="15.75" customHeight="1">
      <c r="A266" s="239">
        <v>131.0</v>
      </c>
      <c r="B266" s="128">
        <f t="shared" si="1"/>
        <v>0</v>
      </c>
      <c r="C266" s="129">
        <f t="shared" si="2"/>
        <v>2</v>
      </c>
      <c r="D266" s="130">
        <f t="shared" si="3"/>
        <v>1</v>
      </c>
      <c r="E266" s="131">
        <f t="shared" si="4"/>
        <v>0</v>
      </c>
      <c r="F266" s="133">
        <f t="shared" si="5"/>
        <v>0</v>
      </c>
      <c r="G266" s="128">
        <f t="shared" si="6"/>
        <v>0</v>
      </c>
      <c r="H266" s="129">
        <f t="shared" si="7"/>
        <v>0</v>
      </c>
      <c r="I266" s="130">
        <f t="shared" si="8"/>
        <v>0</v>
      </c>
      <c r="J266" s="131">
        <f t="shared" si="9"/>
        <v>0</v>
      </c>
      <c r="K266" s="133">
        <f t="shared" si="10"/>
        <v>0</v>
      </c>
      <c r="L266" s="132">
        <f t="shared" si="11"/>
        <v>0</v>
      </c>
      <c r="M266" s="244">
        <f t="shared" si="12"/>
        <v>0</v>
      </c>
      <c r="N266" s="233"/>
      <c r="O266" s="235">
        <v>44.4</v>
      </c>
      <c r="P266" s="245">
        <f t="shared" si="13"/>
        <v>111</v>
      </c>
      <c r="Q266" s="4"/>
    </row>
    <row r="267" ht="15.75" customHeight="1">
      <c r="A267" s="239">
        <v>131.5</v>
      </c>
      <c r="B267" s="128">
        <f t="shared" si="1"/>
        <v>0</v>
      </c>
      <c r="C267" s="129">
        <f t="shared" si="2"/>
        <v>2</v>
      </c>
      <c r="D267" s="130">
        <f t="shared" si="3"/>
        <v>1</v>
      </c>
      <c r="E267" s="131">
        <f t="shared" si="4"/>
        <v>0</v>
      </c>
      <c r="F267" s="133">
        <f t="shared" si="5"/>
        <v>0</v>
      </c>
      <c r="G267" s="128">
        <f t="shared" si="6"/>
        <v>0</v>
      </c>
      <c r="H267" s="129">
        <f t="shared" si="7"/>
        <v>0</v>
      </c>
      <c r="I267" s="130">
        <f t="shared" si="8"/>
        <v>0</v>
      </c>
      <c r="J267" s="131">
        <f t="shared" si="9"/>
        <v>0</v>
      </c>
      <c r="K267" s="133">
        <f t="shared" si="10"/>
        <v>0</v>
      </c>
      <c r="L267" s="132">
        <f t="shared" si="11"/>
        <v>0</v>
      </c>
      <c r="M267" s="244">
        <f t="shared" si="12"/>
        <v>0</v>
      </c>
      <c r="N267" s="233"/>
      <c r="O267" s="235">
        <v>44.6</v>
      </c>
      <c r="P267" s="245">
        <f t="shared" si="13"/>
        <v>111.5</v>
      </c>
      <c r="Q267" s="4"/>
    </row>
    <row r="268" ht="15.75" customHeight="1">
      <c r="A268" s="239">
        <v>132.0</v>
      </c>
      <c r="B268" s="128">
        <f t="shared" si="1"/>
        <v>0</v>
      </c>
      <c r="C268" s="129">
        <f t="shared" si="2"/>
        <v>2</v>
      </c>
      <c r="D268" s="130">
        <f t="shared" si="3"/>
        <v>1</v>
      </c>
      <c r="E268" s="131">
        <f t="shared" si="4"/>
        <v>0</v>
      </c>
      <c r="F268" s="133">
        <f t="shared" si="5"/>
        <v>0</v>
      </c>
      <c r="G268" s="128">
        <f t="shared" si="6"/>
        <v>0</v>
      </c>
      <c r="H268" s="129">
        <f t="shared" si="7"/>
        <v>0</v>
      </c>
      <c r="I268" s="130">
        <f t="shared" si="8"/>
        <v>0</v>
      </c>
      <c r="J268" s="131">
        <f t="shared" si="9"/>
        <v>0</v>
      </c>
      <c r="K268" s="133">
        <f t="shared" si="10"/>
        <v>0</v>
      </c>
      <c r="L268" s="132">
        <f t="shared" si="11"/>
        <v>0</v>
      </c>
      <c r="M268" s="244">
        <f t="shared" si="12"/>
        <v>0</v>
      </c>
      <c r="N268" s="233"/>
      <c r="O268" s="235">
        <v>44.8</v>
      </c>
      <c r="P268" s="245">
        <f t="shared" si="13"/>
        <v>112</v>
      </c>
      <c r="Q268" s="4"/>
    </row>
    <row r="269" ht="15.75" customHeight="1">
      <c r="A269" s="239">
        <v>132.5</v>
      </c>
      <c r="B269" s="128">
        <f t="shared" si="1"/>
        <v>0</v>
      </c>
      <c r="C269" s="129">
        <f t="shared" si="2"/>
        <v>2</v>
      </c>
      <c r="D269" s="130">
        <f t="shared" si="3"/>
        <v>1</v>
      </c>
      <c r="E269" s="131">
        <f t="shared" si="4"/>
        <v>0</v>
      </c>
      <c r="F269" s="133">
        <f t="shared" si="5"/>
        <v>0</v>
      </c>
      <c r="G269" s="128">
        <f t="shared" si="6"/>
        <v>0</v>
      </c>
      <c r="H269" s="129">
        <f t="shared" si="7"/>
        <v>0</v>
      </c>
      <c r="I269" s="130">
        <f t="shared" si="8"/>
        <v>0</v>
      </c>
      <c r="J269" s="131">
        <f t="shared" si="9"/>
        <v>0</v>
      </c>
      <c r="K269" s="133">
        <f t="shared" si="10"/>
        <v>0</v>
      </c>
      <c r="L269" s="132">
        <f t="shared" si="11"/>
        <v>0</v>
      </c>
      <c r="M269" s="244">
        <f t="shared" si="12"/>
        <v>0</v>
      </c>
      <c r="N269" s="233"/>
      <c r="O269" s="235">
        <v>45.0</v>
      </c>
      <c r="P269" s="245">
        <f t="shared" si="13"/>
        <v>112.5</v>
      </c>
      <c r="Q269" s="4"/>
    </row>
    <row r="270" ht="15.75" customHeight="1">
      <c r="A270" s="239">
        <v>133.0</v>
      </c>
      <c r="B270" s="128">
        <f t="shared" si="1"/>
        <v>0</v>
      </c>
      <c r="C270" s="129">
        <f t="shared" si="2"/>
        <v>2</v>
      </c>
      <c r="D270" s="130">
        <f t="shared" si="3"/>
        <v>1</v>
      </c>
      <c r="E270" s="131">
        <f t="shared" si="4"/>
        <v>0</v>
      </c>
      <c r="F270" s="133">
        <f t="shared" si="5"/>
        <v>0</v>
      </c>
      <c r="G270" s="128">
        <f t="shared" si="6"/>
        <v>0</v>
      </c>
      <c r="H270" s="129">
        <f t="shared" si="7"/>
        <v>0</v>
      </c>
      <c r="I270" s="130">
        <f t="shared" si="8"/>
        <v>0</v>
      </c>
      <c r="J270" s="131">
        <f t="shared" si="9"/>
        <v>0</v>
      </c>
      <c r="K270" s="133">
        <f t="shared" si="10"/>
        <v>0</v>
      </c>
      <c r="L270" s="132">
        <f t="shared" si="11"/>
        <v>0</v>
      </c>
      <c r="M270" s="244">
        <f t="shared" si="12"/>
        <v>0</v>
      </c>
      <c r="N270" s="233"/>
      <c r="O270" s="235">
        <v>45.2</v>
      </c>
      <c r="P270" s="245">
        <f t="shared" si="13"/>
        <v>113</v>
      </c>
      <c r="Q270" s="4"/>
    </row>
    <row r="271" ht="15.75" customHeight="1">
      <c r="A271" s="239">
        <v>133.5</v>
      </c>
      <c r="B271" s="128">
        <f t="shared" si="1"/>
        <v>0</v>
      </c>
      <c r="C271" s="129">
        <f t="shared" si="2"/>
        <v>2</v>
      </c>
      <c r="D271" s="130">
        <f t="shared" si="3"/>
        <v>1</v>
      </c>
      <c r="E271" s="131">
        <f t="shared" si="4"/>
        <v>0</v>
      </c>
      <c r="F271" s="133">
        <f t="shared" si="5"/>
        <v>0</v>
      </c>
      <c r="G271" s="128">
        <f t="shared" si="6"/>
        <v>0</v>
      </c>
      <c r="H271" s="129">
        <f t="shared" si="7"/>
        <v>0</v>
      </c>
      <c r="I271" s="130">
        <f t="shared" si="8"/>
        <v>0</v>
      </c>
      <c r="J271" s="131">
        <f t="shared" si="9"/>
        <v>0</v>
      </c>
      <c r="K271" s="133">
        <f t="shared" si="10"/>
        <v>0</v>
      </c>
      <c r="L271" s="132">
        <f t="shared" si="11"/>
        <v>0</v>
      </c>
      <c r="M271" s="244">
        <f t="shared" si="12"/>
        <v>0</v>
      </c>
      <c r="N271" s="233"/>
      <c r="O271" s="235">
        <v>45.4</v>
      </c>
      <c r="P271" s="245">
        <f t="shared" si="13"/>
        <v>113.5</v>
      </c>
      <c r="Q271" s="4"/>
    </row>
    <row r="272" ht="15.75" customHeight="1">
      <c r="A272" s="239">
        <v>134.0</v>
      </c>
      <c r="B272" s="128">
        <f t="shared" si="1"/>
        <v>0</v>
      </c>
      <c r="C272" s="129">
        <f t="shared" si="2"/>
        <v>2</v>
      </c>
      <c r="D272" s="130">
        <f t="shared" si="3"/>
        <v>1</v>
      </c>
      <c r="E272" s="131">
        <f t="shared" si="4"/>
        <v>0</v>
      </c>
      <c r="F272" s="133">
        <f t="shared" si="5"/>
        <v>0</v>
      </c>
      <c r="G272" s="128">
        <f t="shared" si="6"/>
        <v>0</v>
      </c>
      <c r="H272" s="129">
        <f t="shared" si="7"/>
        <v>0</v>
      </c>
      <c r="I272" s="130">
        <f t="shared" si="8"/>
        <v>0</v>
      </c>
      <c r="J272" s="131">
        <f t="shared" si="9"/>
        <v>0</v>
      </c>
      <c r="K272" s="133">
        <f t="shared" si="10"/>
        <v>0</v>
      </c>
      <c r="L272" s="132">
        <f t="shared" si="11"/>
        <v>0</v>
      </c>
      <c r="M272" s="244">
        <f t="shared" si="12"/>
        <v>0</v>
      </c>
      <c r="N272" s="233"/>
      <c r="O272" s="235">
        <v>45.6</v>
      </c>
      <c r="P272" s="245">
        <f t="shared" si="13"/>
        <v>114</v>
      </c>
      <c r="Q272" s="4"/>
    </row>
    <row r="273" ht="15.75" customHeight="1">
      <c r="A273" s="239">
        <v>134.5</v>
      </c>
      <c r="B273" s="128">
        <f t="shared" si="1"/>
        <v>0</v>
      </c>
      <c r="C273" s="129">
        <f t="shared" si="2"/>
        <v>2</v>
      </c>
      <c r="D273" s="130">
        <f t="shared" si="3"/>
        <v>1</v>
      </c>
      <c r="E273" s="131">
        <f t="shared" si="4"/>
        <v>0</v>
      </c>
      <c r="F273" s="133">
        <f t="shared" si="5"/>
        <v>0</v>
      </c>
      <c r="G273" s="128">
        <f t="shared" si="6"/>
        <v>0</v>
      </c>
      <c r="H273" s="129">
        <f t="shared" si="7"/>
        <v>0</v>
      </c>
      <c r="I273" s="130">
        <f t="shared" si="8"/>
        <v>0</v>
      </c>
      <c r="J273" s="131">
        <f t="shared" si="9"/>
        <v>0</v>
      </c>
      <c r="K273" s="133">
        <f t="shared" si="10"/>
        <v>0</v>
      </c>
      <c r="L273" s="132">
        <f t="shared" si="11"/>
        <v>0</v>
      </c>
      <c r="M273" s="244">
        <f t="shared" si="12"/>
        <v>0</v>
      </c>
      <c r="N273" s="233"/>
      <c r="O273" s="235">
        <v>45.8</v>
      </c>
      <c r="P273" s="245">
        <f t="shared" si="13"/>
        <v>114.5</v>
      </c>
      <c r="Q273" s="4"/>
    </row>
    <row r="274" ht="15.75" customHeight="1">
      <c r="A274" s="239">
        <v>135.0</v>
      </c>
      <c r="B274" s="128">
        <f t="shared" si="1"/>
        <v>0</v>
      </c>
      <c r="C274" s="129">
        <f t="shared" si="2"/>
        <v>2</v>
      </c>
      <c r="D274" s="130">
        <f t="shared" si="3"/>
        <v>1</v>
      </c>
      <c r="E274" s="131">
        <f t="shared" si="4"/>
        <v>0</v>
      </c>
      <c r="F274" s="133">
        <f t="shared" si="5"/>
        <v>0</v>
      </c>
      <c r="G274" s="128">
        <f t="shared" si="6"/>
        <v>1</v>
      </c>
      <c r="H274" s="129">
        <f t="shared" si="7"/>
        <v>0</v>
      </c>
      <c r="I274" s="130">
        <f t="shared" si="8"/>
        <v>0</v>
      </c>
      <c r="J274" s="131">
        <f t="shared" si="9"/>
        <v>0</v>
      </c>
      <c r="K274" s="133">
        <f t="shared" si="10"/>
        <v>0</v>
      </c>
      <c r="L274" s="132">
        <f t="shared" si="11"/>
        <v>0</v>
      </c>
      <c r="M274" s="244">
        <f t="shared" si="12"/>
        <v>0</v>
      </c>
      <c r="N274" s="233"/>
      <c r="O274" s="235">
        <v>46.0</v>
      </c>
      <c r="P274" s="245">
        <f t="shared" si="13"/>
        <v>115</v>
      </c>
      <c r="Q274" s="4"/>
    </row>
    <row r="275" ht="15.75" customHeight="1">
      <c r="A275" s="239">
        <v>135.5</v>
      </c>
      <c r="B275" s="128">
        <f t="shared" si="1"/>
        <v>0</v>
      </c>
      <c r="C275" s="129">
        <f t="shared" si="2"/>
        <v>2</v>
      </c>
      <c r="D275" s="130">
        <f t="shared" si="3"/>
        <v>1</v>
      </c>
      <c r="E275" s="131">
        <f t="shared" si="4"/>
        <v>0</v>
      </c>
      <c r="F275" s="133">
        <f t="shared" si="5"/>
        <v>0</v>
      </c>
      <c r="G275" s="128">
        <f t="shared" si="6"/>
        <v>1</v>
      </c>
      <c r="H275" s="129">
        <f t="shared" si="7"/>
        <v>0</v>
      </c>
      <c r="I275" s="130">
        <f t="shared" si="8"/>
        <v>0</v>
      </c>
      <c r="J275" s="131">
        <f t="shared" si="9"/>
        <v>0</v>
      </c>
      <c r="K275" s="133">
        <f t="shared" si="10"/>
        <v>0</v>
      </c>
      <c r="L275" s="132">
        <f t="shared" si="11"/>
        <v>0</v>
      </c>
      <c r="M275" s="244">
        <f t="shared" si="12"/>
        <v>0</v>
      </c>
      <c r="N275" s="233"/>
      <c r="O275" s="235">
        <v>46.2</v>
      </c>
      <c r="P275" s="245">
        <f t="shared" si="13"/>
        <v>115.5</v>
      </c>
      <c r="Q275" s="4"/>
    </row>
    <row r="276" ht="15.75" customHeight="1">
      <c r="A276" s="239">
        <v>136.0</v>
      </c>
      <c r="B276" s="128">
        <f t="shared" si="1"/>
        <v>0</v>
      </c>
      <c r="C276" s="129">
        <f t="shared" si="2"/>
        <v>2</v>
      </c>
      <c r="D276" s="130">
        <f t="shared" si="3"/>
        <v>1</v>
      </c>
      <c r="E276" s="131">
        <f t="shared" si="4"/>
        <v>0</v>
      </c>
      <c r="F276" s="133">
        <f t="shared" si="5"/>
        <v>0</v>
      </c>
      <c r="G276" s="128">
        <f t="shared" si="6"/>
        <v>1</v>
      </c>
      <c r="H276" s="129">
        <f t="shared" si="7"/>
        <v>0</v>
      </c>
      <c r="I276" s="130">
        <f t="shared" si="8"/>
        <v>0</v>
      </c>
      <c r="J276" s="131">
        <f t="shared" si="9"/>
        <v>0</v>
      </c>
      <c r="K276" s="133">
        <f t="shared" si="10"/>
        <v>0</v>
      </c>
      <c r="L276" s="132">
        <f t="shared" si="11"/>
        <v>0</v>
      </c>
      <c r="M276" s="244">
        <f t="shared" si="12"/>
        <v>0</v>
      </c>
      <c r="N276" s="233"/>
      <c r="O276" s="235">
        <v>46.4</v>
      </c>
      <c r="P276" s="245">
        <f t="shared" si="13"/>
        <v>116</v>
      </c>
      <c r="Q276" s="4"/>
    </row>
    <row r="277" ht="15.75" customHeight="1">
      <c r="A277" s="239">
        <v>136.5</v>
      </c>
      <c r="B277" s="128">
        <f t="shared" si="1"/>
        <v>0</v>
      </c>
      <c r="C277" s="129">
        <f t="shared" si="2"/>
        <v>2</v>
      </c>
      <c r="D277" s="130">
        <f t="shared" si="3"/>
        <v>1</v>
      </c>
      <c r="E277" s="131">
        <f t="shared" si="4"/>
        <v>0</v>
      </c>
      <c r="F277" s="133">
        <f t="shared" si="5"/>
        <v>0</v>
      </c>
      <c r="G277" s="128">
        <f t="shared" si="6"/>
        <v>1</v>
      </c>
      <c r="H277" s="129">
        <f t="shared" si="7"/>
        <v>0</v>
      </c>
      <c r="I277" s="130">
        <f t="shared" si="8"/>
        <v>0</v>
      </c>
      <c r="J277" s="131">
        <f t="shared" si="9"/>
        <v>0</v>
      </c>
      <c r="K277" s="133">
        <f t="shared" si="10"/>
        <v>0</v>
      </c>
      <c r="L277" s="132">
        <f t="shared" si="11"/>
        <v>0</v>
      </c>
      <c r="M277" s="244">
        <f t="shared" si="12"/>
        <v>0</v>
      </c>
      <c r="N277" s="233"/>
      <c r="O277" s="235">
        <v>46.6</v>
      </c>
      <c r="P277" s="245">
        <f t="shared" si="13"/>
        <v>116.5</v>
      </c>
      <c r="Q277" s="4"/>
    </row>
    <row r="278" ht="15.75" customHeight="1">
      <c r="A278" s="239">
        <v>137.0</v>
      </c>
      <c r="B278" s="128">
        <f t="shared" si="1"/>
        <v>0</v>
      </c>
      <c r="C278" s="129">
        <f t="shared" si="2"/>
        <v>2</v>
      </c>
      <c r="D278" s="130">
        <f t="shared" si="3"/>
        <v>1</v>
      </c>
      <c r="E278" s="131">
        <f t="shared" si="4"/>
        <v>0</v>
      </c>
      <c r="F278" s="133">
        <f t="shared" si="5"/>
        <v>0</v>
      </c>
      <c r="G278" s="128">
        <f t="shared" si="6"/>
        <v>1</v>
      </c>
      <c r="H278" s="129">
        <f t="shared" si="7"/>
        <v>0</v>
      </c>
      <c r="I278" s="130">
        <f t="shared" si="8"/>
        <v>0</v>
      </c>
      <c r="J278" s="131">
        <f t="shared" si="9"/>
        <v>0</v>
      </c>
      <c r="K278" s="133">
        <f t="shared" si="10"/>
        <v>0</v>
      </c>
      <c r="L278" s="132">
        <f t="shared" si="11"/>
        <v>0</v>
      </c>
      <c r="M278" s="244">
        <f t="shared" si="12"/>
        <v>0</v>
      </c>
      <c r="N278" s="233"/>
      <c r="O278" s="235">
        <v>46.8</v>
      </c>
      <c r="P278" s="245">
        <f t="shared" si="13"/>
        <v>117</v>
      </c>
      <c r="Q278" s="4"/>
    </row>
    <row r="279" ht="15.75" customHeight="1">
      <c r="A279" s="239">
        <v>137.5</v>
      </c>
      <c r="B279" s="128">
        <f t="shared" si="1"/>
        <v>0</v>
      </c>
      <c r="C279" s="129">
        <f t="shared" si="2"/>
        <v>2</v>
      </c>
      <c r="D279" s="130">
        <f t="shared" si="3"/>
        <v>1</v>
      </c>
      <c r="E279" s="131">
        <f t="shared" si="4"/>
        <v>0</v>
      </c>
      <c r="F279" s="133">
        <f t="shared" si="5"/>
        <v>0</v>
      </c>
      <c r="G279" s="128">
        <f t="shared" si="6"/>
        <v>1</v>
      </c>
      <c r="H279" s="129">
        <f t="shared" si="7"/>
        <v>0</v>
      </c>
      <c r="I279" s="130">
        <f t="shared" si="8"/>
        <v>0</v>
      </c>
      <c r="J279" s="131">
        <f t="shared" si="9"/>
        <v>0</v>
      </c>
      <c r="K279" s="133">
        <f t="shared" si="10"/>
        <v>0</v>
      </c>
      <c r="L279" s="132">
        <f t="shared" si="11"/>
        <v>0</v>
      </c>
      <c r="M279" s="244">
        <f t="shared" si="12"/>
        <v>0</v>
      </c>
      <c r="N279" s="233"/>
      <c r="O279" s="235">
        <v>47.0</v>
      </c>
      <c r="P279" s="245">
        <f t="shared" si="13"/>
        <v>117.5</v>
      </c>
      <c r="Q279" s="4"/>
    </row>
    <row r="280" ht="15.75" customHeight="1">
      <c r="A280" s="239">
        <v>138.0</v>
      </c>
      <c r="B280" s="128">
        <f t="shared" si="1"/>
        <v>0</v>
      </c>
      <c r="C280" s="129">
        <f t="shared" si="2"/>
        <v>2</v>
      </c>
      <c r="D280" s="130">
        <f t="shared" si="3"/>
        <v>1</v>
      </c>
      <c r="E280" s="131">
        <f t="shared" si="4"/>
        <v>0</v>
      </c>
      <c r="F280" s="133">
        <f t="shared" si="5"/>
        <v>0</v>
      </c>
      <c r="G280" s="128">
        <f t="shared" si="6"/>
        <v>1</v>
      </c>
      <c r="H280" s="129">
        <f t="shared" si="7"/>
        <v>0</v>
      </c>
      <c r="I280" s="130">
        <f t="shared" si="8"/>
        <v>0</v>
      </c>
      <c r="J280" s="131">
        <f t="shared" si="9"/>
        <v>0</v>
      </c>
      <c r="K280" s="133">
        <f t="shared" si="10"/>
        <v>0</v>
      </c>
      <c r="L280" s="132">
        <f t="shared" si="11"/>
        <v>0</v>
      </c>
      <c r="M280" s="244">
        <f t="shared" si="12"/>
        <v>0</v>
      </c>
      <c r="N280" s="233"/>
      <c r="O280" s="235">
        <v>47.2</v>
      </c>
      <c r="P280" s="245">
        <f t="shared" si="13"/>
        <v>118</v>
      </c>
      <c r="Q280" s="4"/>
    </row>
    <row r="281" ht="15.75" customHeight="1">
      <c r="A281" s="239">
        <v>138.5</v>
      </c>
      <c r="B281" s="128">
        <f t="shared" si="1"/>
        <v>0</v>
      </c>
      <c r="C281" s="129">
        <f t="shared" si="2"/>
        <v>2</v>
      </c>
      <c r="D281" s="130">
        <f t="shared" si="3"/>
        <v>1</v>
      </c>
      <c r="E281" s="131">
        <f t="shared" si="4"/>
        <v>0</v>
      </c>
      <c r="F281" s="133">
        <f t="shared" si="5"/>
        <v>0</v>
      </c>
      <c r="G281" s="128">
        <f t="shared" si="6"/>
        <v>1</v>
      </c>
      <c r="H281" s="129">
        <f t="shared" si="7"/>
        <v>0</v>
      </c>
      <c r="I281" s="130">
        <f t="shared" si="8"/>
        <v>0</v>
      </c>
      <c r="J281" s="131">
        <f t="shared" si="9"/>
        <v>0</v>
      </c>
      <c r="K281" s="133">
        <f t="shared" si="10"/>
        <v>0</v>
      </c>
      <c r="L281" s="132">
        <f t="shared" si="11"/>
        <v>0</v>
      </c>
      <c r="M281" s="244">
        <f t="shared" si="12"/>
        <v>0</v>
      </c>
      <c r="N281" s="233"/>
      <c r="O281" s="235">
        <v>47.4</v>
      </c>
      <c r="P281" s="245">
        <f t="shared" si="13"/>
        <v>118.5</v>
      </c>
      <c r="Q281" s="4"/>
    </row>
    <row r="282" ht="15.75" customHeight="1">
      <c r="A282" s="239">
        <v>139.0</v>
      </c>
      <c r="B282" s="128">
        <f t="shared" si="1"/>
        <v>0</v>
      </c>
      <c r="C282" s="129">
        <f t="shared" si="2"/>
        <v>2</v>
      </c>
      <c r="D282" s="130">
        <f t="shared" si="3"/>
        <v>1</v>
      </c>
      <c r="E282" s="131">
        <f t="shared" si="4"/>
        <v>0</v>
      </c>
      <c r="F282" s="133">
        <f t="shared" si="5"/>
        <v>0</v>
      </c>
      <c r="G282" s="128">
        <f t="shared" si="6"/>
        <v>1</v>
      </c>
      <c r="H282" s="129">
        <f t="shared" si="7"/>
        <v>0</v>
      </c>
      <c r="I282" s="130">
        <f t="shared" si="8"/>
        <v>0</v>
      </c>
      <c r="J282" s="131">
        <f t="shared" si="9"/>
        <v>0</v>
      </c>
      <c r="K282" s="133">
        <f t="shared" si="10"/>
        <v>0</v>
      </c>
      <c r="L282" s="132">
        <f t="shared" si="11"/>
        <v>0</v>
      </c>
      <c r="M282" s="244">
        <f t="shared" si="12"/>
        <v>0</v>
      </c>
      <c r="N282" s="233"/>
      <c r="O282" s="235">
        <v>47.6</v>
      </c>
      <c r="P282" s="245">
        <f t="shared" si="13"/>
        <v>119</v>
      </c>
      <c r="Q282" s="4"/>
    </row>
    <row r="283" ht="15.75" customHeight="1">
      <c r="A283" s="239">
        <v>139.5</v>
      </c>
      <c r="B283" s="128">
        <f t="shared" si="1"/>
        <v>0</v>
      </c>
      <c r="C283" s="129">
        <f t="shared" si="2"/>
        <v>2</v>
      </c>
      <c r="D283" s="130">
        <f t="shared" si="3"/>
        <v>1</v>
      </c>
      <c r="E283" s="131">
        <f t="shared" si="4"/>
        <v>0</v>
      </c>
      <c r="F283" s="133">
        <f t="shared" si="5"/>
        <v>0</v>
      </c>
      <c r="G283" s="128">
        <f t="shared" si="6"/>
        <v>1</v>
      </c>
      <c r="H283" s="129">
        <f t="shared" si="7"/>
        <v>0</v>
      </c>
      <c r="I283" s="130">
        <f t="shared" si="8"/>
        <v>0</v>
      </c>
      <c r="J283" s="131">
        <f t="shared" si="9"/>
        <v>0</v>
      </c>
      <c r="K283" s="133">
        <f t="shared" si="10"/>
        <v>0</v>
      </c>
      <c r="L283" s="132">
        <f t="shared" si="11"/>
        <v>0</v>
      </c>
      <c r="M283" s="244">
        <f t="shared" si="12"/>
        <v>0</v>
      </c>
      <c r="N283" s="233"/>
      <c r="O283" s="235">
        <v>47.8</v>
      </c>
      <c r="P283" s="245">
        <f t="shared" si="13"/>
        <v>119.5</v>
      </c>
      <c r="Q283" s="4"/>
    </row>
    <row r="284" ht="15.75" customHeight="1">
      <c r="A284" s="239">
        <v>140.0</v>
      </c>
      <c r="B284" s="128">
        <f t="shared" si="1"/>
        <v>0</v>
      </c>
      <c r="C284" s="129">
        <f t="shared" si="2"/>
        <v>3</v>
      </c>
      <c r="D284" s="130">
        <f t="shared" si="3"/>
        <v>0</v>
      </c>
      <c r="E284" s="131">
        <f t="shared" si="4"/>
        <v>0</v>
      </c>
      <c r="F284" s="133">
        <f t="shared" si="5"/>
        <v>0</v>
      </c>
      <c r="G284" s="128">
        <f t="shared" si="6"/>
        <v>0</v>
      </c>
      <c r="H284" s="129">
        <f t="shared" si="7"/>
        <v>0</v>
      </c>
      <c r="I284" s="130">
        <f t="shared" si="8"/>
        <v>0</v>
      </c>
      <c r="J284" s="131">
        <f t="shared" si="9"/>
        <v>0</v>
      </c>
      <c r="K284" s="133">
        <f t="shared" si="10"/>
        <v>0</v>
      </c>
      <c r="L284" s="132">
        <f t="shared" si="11"/>
        <v>0</v>
      </c>
      <c r="M284" s="244">
        <f t="shared" si="12"/>
        <v>0</v>
      </c>
      <c r="N284" s="233"/>
      <c r="O284" s="235">
        <v>48.0</v>
      </c>
      <c r="P284" s="245">
        <f t="shared" si="13"/>
        <v>120</v>
      </c>
      <c r="Q284" s="4"/>
    </row>
    <row r="285" ht="15.75" customHeight="1">
      <c r="A285" s="239">
        <v>140.5</v>
      </c>
      <c r="B285" s="128">
        <f t="shared" si="1"/>
        <v>0</v>
      </c>
      <c r="C285" s="129">
        <f t="shared" si="2"/>
        <v>3</v>
      </c>
      <c r="D285" s="130">
        <f t="shared" si="3"/>
        <v>0</v>
      </c>
      <c r="E285" s="131">
        <f t="shared" si="4"/>
        <v>0</v>
      </c>
      <c r="F285" s="133">
        <f t="shared" si="5"/>
        <v>0</v>
      </c>
      <c r="G285" s="128">
        <f t="shared" si="6"/>
        <v>0</v>
      </c>
      <c r="H285" s="129">
        <f t="shared" si="7"/>
        <v>0</v>
      </c>
      <c r="I285" s="130">
        <f t="shared" si="8"/>
        <v>0</v>
      </c>
      <c r="J285" s="131">
        <f t="shared" si="9"/>
        <v>0</v>
      </c>
      <c r="K285" s="133">
        <f t="shared" si="10"/>
        <v>0</v>
      </c>
      <c r="L285" s="132">
        <f t="shared" si="11"/>
        <v>0</v>
      </c>
      <c r="M285" s="244">
        <f t="shared" si="12"/>
        <v>0</v>
      </c>
      <c r="N285" s="233"/>
      <c r="O285" s="235">
        <v>48.2</v>
      </c>
      <c r="P285" s="245">
        <f t="shared" si="13"/>
        <v>120.5</v>
      </c>
      <c r="Q285" s="4"/>
    </row>
    <row r="286" ht="15.75" customHeight="1">
      <c r="A286" s="239">
        <v>141.0</v>
      </c>
      <c r="B286" s="128">
        <f t="shared" si="1"/>
        <v>0</v>
      </c>
      <c r="C286" s="129">
        <f t="shared" si="2"/>
        <v>3</v>
      </c>
      <c r="D286" s="130">
        <f t="shared" si="3"/>
        <v>0</v>
      </c>
      <c r="E286" s="131">
        <f t="shared" si="4"/>
        <v>0</v>
      </c>
      <c r="F286" s="133">
        <f t="shared" si="5"/>
        <v>0</v>
      </c>
      <c r="G286" s="128">
        <f t="shared" si="6"/>
        <v>0</v>
      </c>
      <c r="H286" s="129">
        <f t="shared" si="7"/>
        <v>0</v>
      </c>
      <c r="I286" s="130">
        <f t="shared" si="8"/>
        <v>0</v>
      </c>
      <c r="J286" s="131">
        <f t="shared" si="9"/>
        <v>0</v>
      </c>
      <c r="K286" s="133">
        <f t="shared" si="10"/>
        <v>0</v>
      </c>
      <c r="L286" s="132">
        <f t="shared" si="11"/>
        <v>0</v>
      </c>
      <c r="M286" s="244">
        <f t="shared" si="12"/>
        <v>0</v>
      </c>
      <c r="N286" s="233"/>
      <c r="O286" s="235">
        <v>48.4</v>
      </c>
      <c r="P286" s="245">
        <f t="shared" si="13"/>
        <v>121</v>
      </c>
      <c r="Q286" s="4"/>
    </row>
    <row r="287" ht="15.75" customHeight="1">
      <c r="A287" s="239">
        <v>141.5</v>
      </c>
      <c r="B287" s="128">
        <f t="shared" si="1"/>
        <v>0</v>
      </c>
      <c r="C287" s="129">
        <f t="shared" si="2"/>
        <v>3</v>
      </c>
      <c r="D287" s="130">
        <f t="shared" si="3"/>
        <v>0</v>
      </c>
      <c r="E287" s="131">
        <f t="shared" si="4"/>
        <v>0</v>
      </c>
      <c r="F287" s="133">
        <f t="shared" si="5"/>
        <v>0</v>
      </c>
      <c r="G287" s="128">
        <f t="shared" si="6"/>
        <v>0</v>
      </c>
      <c r="H287" s="129">
        <f t="shared" si="7"/>
        <v>0</v>
      </c>
      <c r="I287" s="130">
        <f t="shared" si="8"/>
        <v>0</v>
      </c>
      <c r="J287" s="131">
        <f t="shared" si="9"/>
        <v>0</v>
      </c>
      <c r="K287" s="133">
        <f t="shared" si="10"/>
        <v>0</v>
      </c>
      <c r="L287" s="132">
        <f t="shared" si="11"/>
        <v>0</v>
      </c>
      <c r="M287" s="244">
        <f t="shared" si="12"/>
        <v>0</v>
      </c>
      <c r="N287" s="233"/>
      <c r="O287" s="235">
        <v>48.6</v>
      </c>
      <c r="P287" s="245">
        <f t="shared" si="13"/>
        <v>121.5</v>
      </c>
      <c r="Q287" s="4"/>
    </row>
    <row r="288" ht="15.75" customHeight="1">
      <c r="A288" s="239">
        <v>142.0</v>
      </c>
      <c r="B288" s="128">
        <f t="shared" si="1"/>
        <v>0</v>
      </c>
      <c r="C288" s="129">
        <f t="shared" si="2"/>
        <v>3</v>
      </c>
      <c r="D288" s="130">
        <f t="shared" si="3"/>
        <v>0</v>
      </c>
      <c r="E288" s="131">
        <f t="shared" si="4"/>
        <v>0</v>
      </c>
      <c r="F288" s="133">
        <f t="shared" si="5"/>
        <v>0</v>
      </c>
      <c r="G288" s="128">
        <f t="shared" si="6"/>
        <v>0</v>
      </c>
      <c r="H288" s="129">
        <f t="shared" si="7"/>
        <v>0</v>
      </c>
      <c r="I288" s="130">
        <f t="shared" si="8"/>
        <v>0</v>
      </c>
      <c r="J288" s="131">
        <f t="shared" si="9"/>
        <v>0</v>
      </c>
      <c r="K288" s="133">
        <f t="shared" si="10"/>
        <v>0</v>
      </c>
      <c r="L288" s="132">
        <f t="shared" si="11"/>
        <v>0</v>
      </c>
      <c r="M288" s="244">
        <f t="shared" si="12"/>
        <v>0</v>
      </c>
      <c r="N288" s="233"/>
      <c r="O288" s="235">
        <v>48.8</v>
      </c>
      <c r="P288" s="245">
        <f t="shared" si="13"/>
        <v>122</v>
      </c>
      <c r="Q288" s="4"/>
    </row>
    <row r="289" ht="15.75" customHeight="1">
      <c r="A289" s="239">
        <v>142.5</v>
      </c>
      <c r="B289" s="128">
        <f t="shared" si="1"/>
        <v>0</v>
      </c>
      <c r="C289" s="129">
        <f t="shared" si="2"/>
        <v>3</v>
      </c>
      <c r="D289" s="130">
        <f t="shared" si="3"/>
        <v>0</v>
      </c>
      <c r="E289" s="131">
        <f t="shared" si="4"/>
        <v>0</v>
      </c>
      <c r="F289" s="133">
        <f t="shared" si="5"/>
        <v>0</v>
      </c>
      <c r="G289" s="128">
        <f t="shared" si="6"/>
        <v>0</v>
      </c>
      <c r="H289" s="129">
        <f t="shared" si="7"/>
        <v>0</v>
      </c>
      <c r="I289" s="130">
        <f t="shared" si="8"/>
        <v>0</v>
      </c>
      <c r="J289" s="131">
        <f t="shared" si="9"/>
        <v>0</v>
      </c>
      <c r="K289" s="133">
        <f t="shared" si="10"/>
        <v>0</v>
      </c>
      <c r="L289" s="132">
        <f t="shared" si="11"/>
        <v>0</v>
      </c>
      <c r="M289" s="244">
        <f t="shared" si="12"/>
        <v>0</v>
      </c>
      <c r="N289" s="233"/>
      <c r="O289" s="235">
        <v>49.0</v>
      </c>
      <c r="P289" s="245">
        <f t="shared" si="13"/>
        <v>122.5</v>
      </c>
      <c r="Q289" s="4"/>
    </row>
    <row r="290" ht="15.75" customHeight="1">
      <c r="A290" s="239">
        <v>143.0</v>
      </c>
      <c r="B290" s="128">
        <f t="shared" si="1"/>
        <v>0</v>
      </c>
      <c r="C290" s="129">
        <f t="shared" si="2"/>
        <v>3</v>
      </c>
      <c r="D290" s="130">
        <f t="shared" si="3"/>
        <v>0</v>
      </c>
      <c r="E290" s="131">
        <f t="shared" si="4"/>
        <v>0</v>
      </c>
      <c r="F290" s="133">
        <f t="shared" si="5"/>
        <v>0</v>
      </c>
      <c r="G290" s="128">
        <f t="shared" si="6"/>
        <v>0</v>
      </c>
      <c r="H290" s="129">
        <f t="shared" si="7"/>
        <v>0</v>
      </c>
      <c r="I290" s="130">
        <f t="shared" si="8"/>
        <v>0</v>
      </c>
      <c r="J290" s="131">
        <f t="shared" si="9"/>
        <v>0</v>
      </c>
      <c r="K290" s="133">
        <f t="shared" si="10"/>
        <v>0</v>
      </c>
      <c r="L290" s="132">
        <f t="shared" si="11"/>
        <v>0</v>
      </c>
      <c r="M290" s="244">
        <f t="shared" si="12"/>
        <v>0</v>
      </c>
      <c r="N290" s="233"/>
      <c r="O290" s="235">
        <v>49.2</v>
      </c>
      <c r="P290" s="245">
        <f t="shared" si="13"/>
        <v>123</v>
      </c>
      <c r="Q290" s="4"/>
    </row>
    <row r="291" ht="15.75" customHeight="1">
      <c r="A291" s="239">
        <v>143.5</v>
      </c>
      <c r="B291" s="128">
        <f t="shared" si="1"/>
        <v>0</v>
      </c>
      <c r="C291" s="129">
        <f t="shared" si="2"/>
        <v>3</v>
      </c>
      <c r="D291" s="130">
        <f t="shared" si="3"/>
        <v>0</v>
      </c>
      <c r="E291" s="131">
        <f t="shared" si="4"/>
        <v>0</v>
      </c>
      <c r="F291" s="133">
        <f t="shared" si="5"/>
        <v>0</v>
      </c>
      <c r="G291" s="128">
        <f t="shared" si="6"/>
        <v>0</v>
      </c>
      <c r="H291" s="129">
        <f t="shared" si="7"/>
        <v>0</v>
      </c>
      <c r="I291" s="130">
        <f t="shared" si="8"/>
        <v>0</v>
      </c>
      <c r="J291" s="131">
        <f t="shared" si="9"/>
        <v>0</v>
      </c>
      <c r="K291" s="133">
        <f t="shared" si="10"/>
        <v>0</v>
      </c>
      <c r="L291" s="132">
        <f t="shared" si="11"/>
        <v>0</v>
      </c>
      <c r="M291" s="244">
        <f t="shared" si="12"/>
        <v>0</v>
      </c>
      <c r="N291" s="233"/>
      <c r="O291" s="235">
        <v>49.4</v>
      </c>
      <c r="P291" s="245">
        <f t="shared" si="13"/>
        <v>123.5</v>
      </c>
      <c r="Q291" s="4"/>
    </row>
    <row r="292" ht="15.75" customHeight="1">
      <c r="A292" s="239">
        <v>144.0</v>
      </c>
      <c r="B292" s="128">
        <f t="shared" si="1"/>
        <v>0</v>
      </c>
      <c r="C292" s="129">
        <f t="shared" si="2"/>
        <v>3</v>
      </c>
      <c r="D292" s="130">
        <f t="shared" si="3"/>
        <v>0</v>
      </c>
      <c r="E292" s="131">
        <f t="shared" si="4"/>
        <v>0</v>
      </c>
      <c r="F292" s="133">
        <f t="shared" si="5"/>
        <v>0</v>
      </c>
      <c r="G292" s="128">
        <f t="shared" si="6"/>
        <v>0</v>
      </c>
      <c r="H292" s="129">
        <f t="shared" si="7"/>
        <v>0</v>
      </c>
      <c r="I292" s="130">
        <f t="shared" si="8"/>
        <v>0</v>
      </c>
      <c r="J292" s="131">
        <f t="shared" si="9"/>
        <v>0</v>
      </c>
      <c r="K292" s="133">
        <f t="shared" si="10"/>
        <v>0</v>
      </c>
      <c r="L292" s="132">
        <f t="shared" si="11"/>
        <v>0</v>
      </c>
      <c r="M292" s="244">
        <f t="shared" si="12"/>
        <v>0</v>
      </c>
      <c r="N292" s="233"/>
      <c r="O292" s="235">
        <v>49.6</v>
      </c>
      <c r="P292" s="245">
        <f t="shared" si="13"/>
        <v>124</v>
      </c>
      <c r="Q292" s="4"/>
    </row>
    <row r="293" ht="15.75" customHeight="1">
      <c r="A293" s="239">
        <v>144.5</v>
      </c>
      <c r="B293" s="128">
        <f t="shared" si="1"/>
        <v>0</v>
      </c>
      <c r="C293" s="129">
        <f t="shared" si="2"/>
        <v>3</v>
      </c>
      <c r="D293" s="130">
        <f t="shared" si="3"/>
        <v>0</v>
      </c>
      <c r="E293" s="131">
        <f t="shared" si="4"/>
        <v>0</v>
      </c>
      <c r="F293" s="133">
        <f t="shared" si="5"/>
        <v>0</v>
      </c>
      <c r="G293" s="128">
        <f t="shared" si="6"/>
        <v>0</v>
      </c>
      <c r="H293" s="129">
        <f t="shared" si="7"/>
        <v>0</v>
      </c>
      <c r="I293" s="130">
        <f t="shared" si="8"/>
        <v>0</v>
      </c>
      <c r="J293" s="131">
        <f t="shared" si="9"/>
        <v>0</v>
      </c>
      <c r="K293" s="133">
        <f t="shared" si="10"/>
        <v>0</v>
      </c>
      <c r="L293" s="132">
        <f t="shared" si="11"/>
        <v>0</v>
      </c>
      <c r="M293" s="244">
        <f t="shared" si="12"/>
        <v>0</v>
      </c>
      <c r="N293" s="233"/>
      <c r="O293" s="235">
        <v>49.8</v>
      </c>
      <c r="P293" s="245">
        <f t="shared" si="13"/>
        <v>124.5</v>
      </c>
      <c r="Q293" s="4"/>
    </row>
    <row r="294" ht="15.75" customHeight="1">
      <c r="A294" s="239">
        <v>145.0</v>
      </c>
      <c r="B294" s="128">
        <f t="shared" si="1"/>
        <v>0</v>
      </c>
      <c r="C294" s="129">
        <f t="shared" si="2"/>
        <v>3</v>
      </c>
      <c r="D294" s="130">
        <f t="shared" si="3"/>
        <v>0</v>
      </c>
      <c r="E294" s="131">
        <f t="shared" si="4"/>
        <v>0</v>
      </c>
      <c r="F294" s="133">
        <f t="shared" si="5"/>
        <v>0</v>
      </c>
      <c r="G294" s="128">
        <f t="shared" si="6"/>
        <v>1</v>
      </c>
      <c r="H294" s="129">
        <f t="shared" si="7"/>
        <v>0</v>
      </c>
      <c r="I294" s="130">
        <f t="shared" si="8"/>
        <v>0</v>
      </c>
      <c r="J294" s="131">
        <f t="shared" si="9"/>
        <v>0</v>
      </c>
      <c r="K294" s="133">
        <f t="shared" si="10"/>
        <v>0</v>
      </c>
      <c r="L294" s="132">
        <f t="shared" si="11"/>
        <v>0</v>
      </c>
      <c r="M294" s="244">
        <f t="shared" si="12"/>
        <v>0</v>
      </c>
      <c r="N294" s="233"/>
      <c r="O294" s="235">
        <v>50.0</v>
      </c>
      <c r="P294" s="245">
        <f t="shared" si="13"/>
        <v>125</v>
      </c>
      <c r="Q294" s="4"/>
    </row>
    <row r="295" ht="15.75" customHeight="1">
      <c r="A295" s="239">
        <v>145.5</v>
      </c>
      <c r="B295" s="128">
        <f t="shared" si="1"/>
        <v>0</v>
      </c>
      <c r="C295" s="129">
        <f t="shared" si="2"/>
        <v>3</v>
      </c>
      <c r="D295" s="130">
        <f t="shared" si="3"/>
        <v>0</v>
      </c>
      <c r="E295" s="131">
        <f t="shared" si="4"/>
        <v>0</v>
      </c>
      <c r="F295" s="133">
        <f t="shared" si="5"/>
        <v>0</v>
      </c>
      <c r="G295" s="128">
        <f t="shared" si="6"/>
        <v>1</v>
      </c>
      <c r="H295" s="129">
        <f t="shared" si="7"/>
        <v>0</v>
      </c>
      <c r="I295" s="130">
        <f t="shared" si="8"/>
        <v>0</v>
      </c>
      <c r="J295" s="131">
        <f t="shared" si="9"/>
        <v>0</v>
      </c>
      <c r="K295" s="133">
        <f t="shared" si="10"/>
        <v>0</v>
      </c>
      <c r="L295" s="132">
        <f t="shared" si="11"/>
        <v>0</v>
      </c>
      <c r="M295" s="244">
        <f t="shared" si="12"/>
        <v>0</v>
      </c>
      <c r="N295" s="233"/>
      <c r="O295" s="235">
        <v>50.2</v>
      </c>
      <c r="P295" s="245">
        <f t="shared" si="13"/>
        <v>125.5</v>
      </c>
      <c r="Q295" s="4"/>
    </row>
    <row r="296" ht="15.75" customHeight="1">
      <c r="A296" s="239">
        <v>146.0</v>
      </c>
      <c r="B296" s="128">
        <f t="shared" si="1"/>
        <v>0</v>
      </c>
      <c r="C296" s="129">
        <f t="shared" si="2"/>
        <v>3</v>
      </c>
      <c r="D296" s="130">
        <f t="shared" si="3"/>
        <v>0</v>
      </c>
      <c r="E296" s="131">
        <f t="shared" si="4"/>
        <v>0</v>
      </c>
      <c r="F296" s="133">
        <f t="shared" si="5"/>
        <v>0</v>
      </c>
      <c r="G296" s="128">
        <f t="shared" si="6"/>
        <v>1</v>
      </c>
      <c r="H296" s="129">
        <f t="shared" si="7"/>
        <v>0</v>
      </c>
      <c r="I296" s="130">
        <f t="shared" si="8"/>
        <v>0</v>
      </c>
      <c r="J296" s="131">
        <f t="shared" si="9"/>
        <v>0</v>
      </c>
      <c r="K296" s="133">
        <f t="shared" si="10"/>
        <v>0</v>
      </c>
      <c r="L296" s="132">
        <f t="shared" si="11"/>
        <v>0</v>
      </c>
      <c r="M296" s="244">
        <f t="shared" si="12"/>
        <v>0</v>
      </c>
      <c r="N296" s="233"/>
      <c r="O296" s="235">
        <v>50.4</v>
      </c>
      <c r="P296" s="245">
        <f t="shared" si="13"/>
        <v>126</v>
      </c>
      <c r="Q296" s="4"/>
    </row>
    <row r="297" ht="15.75" customHeight="1">
      <c r="A297" s="239">
        <v>146.5</v>
      </c>
      <c r="B297" s="128">
        <f t="shared" si="1"/>
        <v>0</v>
      </c>
      <c r="C297" s="129">
        <f t="shared" si="2"/>
        <v>3</v>
      </c>
      <c r="D297" s="130">
        <f t="shared" si="3"/>
        <v>0</v>
      </c>
      <c r="E297" s="131">
        <f t="shared" si="4"/>
        <v>0</v>
      </c>
      <c r="F297" s="133">
        <f t="shared" si="5"/>
        <v>0</v>
      </c>
      <c r="G297" s="128">
        <f t="shared" si="6"/>
        <v>1</v>
      </c>
      <c r="H297" s="129">
        <f t="shared" si="7"/>
        <v>0</v>
      </c>
      <c r="I297" s="130">
        <f t="shared" si="8"/>
        <v>0</v>
      </c>
      <c r="J297" s="131">
        <f t="shared" si="9"/>
        <v>0</v>
      </c>
      <c r="K297" s="133">
        <f t="shared" si="10"/>
        <v>0</v>
      </c>
      <c r="L297" s="132">
        <f t="shared" si="11"/>
        <v>0</v>
      </c>
      <c r="M297" s="244">
        <f t="shared" si="12"/>
        <v>0</v>
      </c>
      <c r="N297" s="233"/>
      <c r="O297" s="235">
        <v>50.6</v>
      </c>
      <c r="P297" s="245">
        <f t="shared" si="13"/>
        <v>126.5</v>
      </c>
      <c r="Q297" s="4"/>
    </row>
    <row r="298" ht="15.75" customHeight="1">
      <c r="A298" s="239">
        <v>147.0</v>
      </c>
      <c r="B298" s="128">
        <f t="shared" si="1"/>
        <v>0</v>
      </c>
      <c r="C298" s="129">
        <f t="shared" si="2"/>
        <v>3</v>
      </c>
      <c r="D298" s="130">
        <f t="shared" si="3"/>
        <v>0</v>
      </c>
      <c r="E298" s="131">
        <f t="shared" si="4"/>
        <v>0</v>
      </c>
      <c r="F298" s="133">
        <f t="shared" si="5"/>
        <v>0</v>
      </c>
      <c r="G298" s="128">
        <f t="shared" si="6"/>
        <v>1</v>
      </c>
      <c r="H298" s="129">
        <f t="shared" si="7"/>
        <v>0</v>
      </c>
      <c r="I298" s="130">
        <f t="shared" si="8"/>
        <v>0</v>
      </c>
      <c r="J298" s="131">
        <f t="shared" si="9"/>
        <v>0</v>
      </c>
      <c r="K298" s="133">
        <f t="shared" si="10"/>
        <v>0</v>
      </c>
      <c r="L298" s="132">
        <f t="shared" si="11"/>
        <v>0</v>
      </c>
      <c r="M298" s="244">
        <f t="shared" si="12"/>
        <v>0</v>
      </c>
      <c r="N298" s="233"/>
      <c r="O298" s="235">
        <v>50.8</v>
      </c>
      <c r="P298" s="245">
        <f t="shared" si="13"/>
        <v>127</v>
      </c>
      <c r="Q298" s="4"/>
    </row>
    <row r="299" ht="15.75" customHeight="1">
      <c r="A299" s="239">
        <v>147.5</v>
      </c>
      <c r="B299" s="128">
        <f t="shared" si="1"/>
        <v>0</v>
      </c>
      <c r="C299" s="129">
        <f t="shared" si="2"/>
        <v>3</v>
      </c>
      <c r="D299" s="130">
        <f t="shared" si="3"/>
        <v>0</v>
      </c>
      <c r="E299" s="131">
        <f t="shared" si="4"/>
        <v>0</v>
      </c>
      <c r="F299" s="133">
        <f t="shared" si="5"/>
        <v>0</v>
      </c>
      <c r="G299" s="128">
        <f t="shared" si="6"/>
        <v>1</v>
      </c>
      <c r="H299" s="129">
        <f t="shared" si="7"/>
        <v>0</v>
      </c>
      <c r="I299" s="130">
        <f t="shared" si="8"/>
        <v>0</v>
      </c>
      <c r="J299" s="131">
        <f t="shared" si="9"/>
        <v>0</v>
      </c>
      <c r="K299" s="133">
        <f t="shared" si="10"/>
        <v>0</v>
      </c>
      <c r="L299" s="132">
        <f t="shared" si="11"/>
        <v>0</v>
      </c>
      <c r="M299" s="244">
        <f t="shared" si="12"/>
        <v>0</v>
      </c>
      <c r="N299" s="233"/>
      <c r="O299" s="235">
        <v>51.0</v>
      </c>
      <c r="P299" s="245">
        <f t="shared" si="13"/>
        <v>127.5</v>
      </c>
      <c r="Q299" s="4"/>
    </row>
    <row r="300" ht="15.75" customHeight="1">
      <c r="A300" s="239">
        <v>148.0</v>
      </c>
      <c r="B300" s="128">
        <f t="shared" si="1"/>
        <v>0</v>
      </c>
      <c r="C300" s="129">
        <f t="shared" si="2"/>
        <v>3</v>
      </c>
      <c r="D300" s="130">
        <f t="shared" si="3"/>
        <v>0</v>
      </c>
      <c r="E300" s="131">
        <f t="shared" si="4"/>
        <v>0</v>
      </c>
      <c r="F300" s="133">
        <f t="shared" si="5"/>
        <v>0</v>
      </c>
      <c r="G300" s="128">
        <f t="shared" si="6"/>
        <v>1</v>
      </c>
      <c r="H300" s="129">
        <f t="shared" si="7"/>
        <v>0</v>
      </c>
      <c r="I300" s="130">
        <f t="shared" si="8"/>
        <v>0</v>
      </c>
      <c r="J300" s="131">
        <f t="shared" si="9"/>
        <v>0</v>
      </c>
      <c r="K300" s="133">
        <f t="shared" si="10"/>
        <v>0</v>
      </c>
      <c r="L300" s="132">
        <f t="shared" si="11"/>
        <v>0</v>
      </c>
      <c r="M300" s="244">
        <f t="shared" si="12"/>
        <v>0</v>
      </c>
      <c r="N300" s="233"/>
      <c r="O300" s="235">
        <v>51.2</v>
      </c>
      <c r="P300" s="245">
        <f t="shared" si="13"/>
        <v>128</v>
      </c>
      <c r="Q300" s="4"/>
    </row>
    <row r="301" ht="15.75" customHeight="1">
      <c r="A301" s="239">
        <v>148.5</v>
      </c>
      <c r="B301" s="128">
        <f t="shared" si="1"/>
        <v>0</v>
      </c>
      <c r="C301" s="129">
        <f t="shared" si="2"/>
        <v>3</v>
      </c>
      <c r="D301" s="130">
        <f t="shared" si="3"/>
        <v>0</v>
      </c>
      <c r="E301" s="131">
        <f t="shared" si="4"/>
        <v>0</v>
      </c>
      <c r="F301" s="133">
        <f t="shared" si="5"/>
        <v>0</v>
      </c>
      <c r="G301" s="128">
        <f t="shared" si="6"/>
        <v>1</v>
      </c>
      <c r="H301" s="129">
        <f t="shared" si="7"/>
        <v>0</v>
      </c>
      <c r="I301" s="130">
        <f t="shared" si="8"/>
        <v>0</v>
      </c>
      <c r="J301" s="131">
        <f t="shared" si="9"/>
        <v>0</v>
      </c>
      <c r="K301" s="133">
        <f t="shared" si="10"/>
        <v>0</v>
      </c>
      <c r="L301" s="132">
        <f t="shared" si="11"/>
        <v>0</v>
      </c>
      <c r="M301" s="244">
        <f t="shared" si="12"/>
        <v>0</v>
      </c>
      <c r="N301" s="233"/>
      <c r="O301" s="235">
        <v>51.4</v>
      </c>
      <c r="P301" s="245">
        <f t="shared" si="13"/>
        <v>128.5</v>
      </c>
      <c r="Q301" s="4"/>
    </row>
    <row r="302" ht="15.75" customHeight="1">
      <c r="A302" s="239">
        <v>149.0</v>
      </c>
      <c r="B302" s="128">
        <f t="shared" si="1"/>
        <v>0</v>
      </c>
      <c r="C302" s="129">
        <f t="shared" si="2"/>
        <v>3</v>
      </c>
      <c r="D302" s="130">
        <f t="shared" si="3"/>
        <v>0</v>
      </c>
      <c r="E302" s="131">
        <f t="shared" si="4"/>
        <v>0</v>
      </c>
      <c r="F302" s="133">
        <f t="shared" si="5"/>
        <v>0</v>
      </c>
      <c r="G302" s="128">
        <f t="shared" si="6"/>
        <v>1</v>
      </c>
      <c r="H302" s="129">
        <f t="shared" si="7"/>
        <v>0</v>
      </c>
      <c r="I302" s="130">
        <f t="shared" si="8"/>
        <v>0</v>
      </c>
      <c r="J302" s="131">
        <f t="shared" si="9"/>
        <v>0</v>
      </c>
      <c r="K302" s="133">
        <f t="shared" si="10"/>
        <v>0</v>
      </c>
      <c r="L302" s="132">
        <f t="shared" si="11"/>
        <v>0</v>
      </c>
      <c r="M302" s="244">
        <f t="shared" si="12"/>
        <v>0</v>
      </c>
      <c r="N302" s="233"/>
      <c r="O302" s="235">
        <v>51.6</v>
      </c>
      <c r="P302" s="245">
        <f t="shared" si="13"/>
        <v>129</v>
      </c>
      <c r="Q302" s="4"/>
    </row>
    <row r="303" ht="15.75" customHeight="1">
      <c r="A303" s="239">
        <v>149.5</v>
      </c>
      <c r="B303" s="128">
        <f t="shared" si="1"/>
        <v>0</v>
      </c>
      <c r="C303" s="129">
        <f t="shared" si="2"/>
        <v>3</v>
      </c>
      <c r="D303" s="130">
        <f t="shared" si="3"/>
        <v>0</v>
      </c>
      <c r="E303" s="131">
        <f t="shared" si="4"/>
        <v>0</v>
      </c>
      <c r="F303" s="133">
        <f t="shared" si="5"/>
        <v>0</v>
      </c>
      <c r="G303" s="128">
        <f t="shared" si="6"/>
        <v>1</v>
      </c>
      <c r="H303" s="129">
        <f t="shared" si="7"/>
        <v>0</v>
      </c>
      <c r="I303" s="130">
        <f t="shared" si="8"/>
        <v>0</v>
      </c>
      <c r="J303" s="131">
        <f t="shared" si="9"/>
        <v>0</v>
      </c>
      <c r="K303" s="133">
        <f t="shared" si="10"/>
        <v>0</v>
      </c>
      <c r="L303" s="132">
        <f t="shared" si="11"/>
        <v>0</v>
      </c>
      <c r="M303" s="244">
        <f t="shared" si="12"/>
        <v>0</v>
      </c>
      <c r="N303" s="233"/>
      <c r="O303" s="235">
        <v>51.8</v>
      </c>
      <c r="P303" s="245">
        <f t="shared" si="13"/>
        <v>129.5</v>
      </c>
      <c r="Q303" s="4"/>
    </row>
    <row r="304" ht="15.75" customHeight="1">
      <c r="A304" s="239">
        <v>150.0</v>
      </c>
      <c r="B304" s="128">
        <f t="shared" si="1"/>
        <v>0</v>
      </c>
      <c r="C304" s="129">
        <f t="shared" si="2"/>
        <v>3</v>
      </c>
      <c r="D304" s="130">
        <f t="shared" si="3"/>
        <v>0</v>
      </c>
      <c r="E304" s="131">
        <f t="shared" si="4"/>
        <v>0</v>
      </c>
      <c r="F304" s="133">
        <f t="shared" si="5"/>
        <v>1</v>
      </c>
      <c r="G304" s="128">
        <f t="shared" si="6"/>
        <v>0</v>
      </c>
      <c r="H304" s="129">
        <f t="shared" si="7"/>
        <v>0</v>
      </c>
      <c r="I304" s="130">
        <f t="shared" si="8"/>
        <v>0</v>
      </c>
      <c r="J304" s="131">
        <f t="shared" si="9"/>
        <v>0</v>
      </c>
      <c r="K304" s="133">
        <f t="shared" si="10"/>
        <v>0</v>
      </c>
      <c r="L304" s="132">
        <f t="shared" si="11"/>
        <v>0</v>
      </c>
      <c r="M304" s="244">
        <f t="shared" si="12"/>
        <v>0</v>
      </c>
      <c r="N304" s="233"/>
      <c r="O304" s="235">
        <v>52.0</v>
      </c>
      <c r="P304" s="245">
        <f t="shared" si="13"/>
        <v>130</v>
      </c>
      <c r="Q304" s="4"/>
    </row>
    <row r="305" ht="15.75" customHeight="1">
      <c r="A305" s="239">
        <v>150.5</v>
      </c>
      <c r="B305" s="128">
        <f t="shared" si="1"/>
        <v>0</v>
      </c>
      <c r="C305" s="129">
        <f t="shared" si="2"/>
        <v>3</v>
      </c>
      <c r="D305" s="130">
        <f t="shared" si="3"/>
        <v>0</v>
      </c>
      <c r="E305" s="131">
        <f t="shared" si="4"/>
        <v>0</v>
      </c>
      <c r="F305" s="133">
        <f t="shared" si="5"/>
        <v>1</v>
      </c>
      <c r="G305" s="128">
        <f t="shared" si="6"/>
        <v>0</v>
      </c>
      <c r="H305" s="129">
        <f t="shared" si="7"/>
        <v>0</v>
      </c>
      <c r="I305" s="130">
        <f t="shared" si="8"/>
        <v>0</v>
      </c>
      <c r="J305" s="131">
        <f t="shared" si="9"/>
        <v>0</v>
      </c>
      <c r="K305" s="133">
        <f t="shared" si="10"/>
        <v>0</v>
      </c>
      <c r="L305" s="132">
        <f t="shared" si="11"/>
        <v>0</v>
      </c>
      <c r="M305" s="244">
        <f t="shared" si="12"/>
        <v>0</v>
      </c>
      <c r="N305" s="233"/>
      <c r="O305" s="235">
        <v>52.2</v>
      </c>
      <c r="P305" s="245">
        <f t="shared" si="13"/>
        <v>130.5</v>
      </c>
      <c r="Q305" s="4"/>
    </row>
    <row r="306" ht="15.75" customHeight="1">
      <c r="A306" s="239">
        <v>151.0</v>
      </c>
      <c r="B306" s="128">
        <f t="shared" si="1"/>
        <v>0</v>
      </c>
      <c r="C306" s="129">
        <f t="shared" si="2"/>
        <v>3</v>
      </c>
      <c r="D306" s="130">
        <f t="shared" si="3"/>
        <v>0</v>
      </c>
      <c r="E306" s="131">
        <f t="shared" si="4"/>
        <v>0</v>
      </c>
      <c r="F306" s="133">
        <f t="shared" si="5"/>
        <v>1</v>
      </c>
      <c r="G306" s="128">
        <f t="shared" si="6"/>
        <v>0</v>
      </c>
      <c r="H306" s="129">
        <f t="shared" si="7"/>
        <v>0</v>
      </c>
      <c r="I306" s="130">
        <f t="shared" si="8"/>
        <v>0</v>
      </c>
      <c r="J306" s="131">
        <f t="shared" si="9"/>
        <v>0</v>
      </c>
      <c r="K306" s="133">
        <f t="shared" si="10"/>
        <v>0</v>
      </c>
      <c r="L306" s="132">
        <f t="shared" si="11"/>
        <v>0</v>
      </c>
      <c r="M306" s="244">
        <f t="shared" si="12"/>
        <v>0</v>
      </c>
      <c r="N306" s="233"/>
      <c r="O306" s="235">
        <v>52.4</v>
      </c>
      <c r="P306" s="245">
        <f t="shared" si="13"/>
        <v>131</v>
      </c>
      <c r="Q306" s="4"/>
    </row>
    <row r="307" ht="15.75" customHeight="1">
      <c r="A307" s="239">
        <v>151.5</v>
      </c>
      <c r="B307" s="128">
        <f t="shared" si="1"/>
        <v>0</v>
      </c>
      <c r="C307" s="129">
        <f t="shared" si="2"/>
        <v>3</v>
      </c>
      <c r="D307" s="130">
        <f t="shared" si="3"/>
        <v>0</v>
      </c>
      <c r="E307" s="131">
        <f t="shared" si="4"/>
        <v>0</v>
      </c>
      <c r="F307" s="133">
        <f t="shared" si="5"/>
        <v>1</v>
      </c>
      <c r="G307" s="128">
        <f t="shared" si="6"/>
        <v>0</v>
      </c>
      <c r="H307" s="129">
        <f t="shared" si="7"/>
        <v>0</v>
      </c>
      <c r="I307" s="130">
        <f t="shared" si="8"/>
        <v>0</v>
      </c>
      <c r="J307" s="131">
        <f t="shared" si="9"/>
        <v>0</v>
      </c>
      <c r="K307" s="133">
        <f t="shared" si="10"/>
        <v>0</v>
      </c>
      <c r="L307" s="132">
        <f t="shared" si="11"/>
        <v>0</v>
      </c>
      <c r="M307" s="244">
        <f t="shared" si="12"/>
        <v>0</v>
      </c>
      <c r="N307" s="233"/>
      <c r="O307" s="235">
        <v>52.6</v>
      </c>
      <c r="P307" s="245">
        <f t="shared" si="13"/>
        <v>131.5</v>
      </c>
      <c r="Q307" s="4"/>
    </row>
    <row r="308" ht="15.75" customHeight="1">
      <c r="A308" s="239">
        <v>152.0</v>
      </c>
      <c r="B308" s="128">
        <f t="shared" si="1"/>
        <v>0</v>
      </c>
      <c r="C308" s="129">
        <f t="shared" si="2"/>
        <v>3</v>
      </c>
      <c r="D308" s="130">
        <f t="shared" si="3"/>
        <v>0</v>
      </c>
      <c r="E308" s="131">
        <f t="shared" si="4"/>
        <v>0</v>
      </c>
      <c r="F308" s="133">
        <f t="shared" si="5"/>
        <v>1</v>
      </c>
      <c r="G308" s="128">
        <f t="shared" si="6"/>
        <v>0</v>
      </c>
      <c r="H308" s="129">
        <f t="shared" si="7"/>
        <v>0</v>
      </c>
      <c r="I308" s="130">
        <f t="shared" si="8"/>
        <v>0</v>
      </c>
      <c r="J308" s="131">
        <f t="shared" si="9"/>
        <v>0</v>
      </c>
      <c r="K308" s="133">
        <f t="shared" si="10"/>
        <v>0</v>
      </c>
      <c r="L308" s="132">
        <f t="shared" si="11"/>
        <v>0</v>
      </c>
      <c r="M308" s="244">
        <f t="shared" si="12"/>
        <v>0</v>
      </c>
      <c r="N308" s="233"/>
      <c r="O308" s="235">
        <v>52.8</v>
      </c>
      <c r="P308" s="245">
        <f t="shared" si="13"/>
        <v>132</v>
      </c>
      <c r="Q308" s="4"/>
    </row>
    <row r="309" ht="15.75" customHeight="1">
      <c r="A309" s="239">
        <v>152.5</v>
      </c>
      <c r="B309" s="128">
        <f t="shared" si="1"/>
        <v>0</v>
      </c>
      <c r="C309" s="129">
        <f t="shared" si="2"/>
        <v>3</v>
      </c>
      <c r="D309" s="130">
        <f t="shared" si="3"/>
        <v>0</v>
      </c>
      <c r="E309" s="131">
        <f t="shared" si="4"/>
        <v>0</v>
      </c>
      <c r="F309" s="133">
        <f t="shared" si="5"/>
        <v>1</v>
      </c>
      <c r="G309" s="128">
        <f t="shared" si="6"/>
        <v>0</v>
      </c>
      <c r="H309" s="129">
        <f t="shared" si="7"/>
        <v>0</v>
      </c>
      <c r="I309" s="130">
        <f t="shared" si="8"/>
        <v>0</v>
      </c>
      <c r="J309" s="131">
        <f t="shared" si="9"/>
        <v>0</v>
      </c>
      <c r="K309" s="133">
        <f t="shared" si="10"/>
        <v>0</v>
      </c>
      <c r="L309" s="132">
        <f t="shared" si="11"/>
        <v>0</v>
      </c>
      <c r="M309" s="244">
        <f t="shared" si="12"/>
        <v>0</v>
      </c>
      <c r="N309" s="233"/>
      <c r="O309" s="235">
        <v>53.0</v>
      </c>
      <c r="P309" s="245">
        <f t="shared" si="13"/>
        <v>132.5</v>
      </c>
      <c r="Q309" s="4"/>
    </row>
    <row r="310" ht="15.75" customHeight="1">
      <c r="A310" s="239">
        <v>153.0</v>
      </c>
      <c r="B310" s="128">
        <f t="shared" si="1"/>
        <v>0</v>
      </c>
      <c r="C310" s="129">
        <f t="shared" si="2"/>
        <v>3</v>
      </c>
      <c r="D310" s="130">
        <f t="shared" si="3"/>
        <v>0</v>
      </c>
      <c r="E310" s="131">
        <f t="shared" si="4"/>
        <v>0</v>
      </c>
      <c r="F310" s="133">
        <f t="shared" si="5"/>
        <v>1</v>
      </c>
      <c r="G310" s="128">
        <f t="shared" si="6"/>
        <v>0</v>
      </c>
      <c r="H310" s="129">
        <f t="shared" si="7"/>
        <v>0</v>
      </c>
      <c r="I310" s="130">
        <f t="shared" si="8"/>
        <v>0</v>
      </c>
      <c r="J310" s="131">
        <f t="shared" si="9"/>
        <v>0</v>
      </c>
      <c r="K310" s="133">
        <f t="shared" si="10"/>
        <v>0</v>
      </c>
      <c r="L310" s="132">
        <f t="shared" si="11"/>
        <v>0</v>
      </c>
      <c r="M310" s="244">
        <f t="shared" si="12"/>
        <v>0</v>
      </c>
      <c r="N310" s="233"/>
      <c r="O310" s="235">
        <v>53.2</v>
      </c>
      <c r="P310" s="245">
        <f t="shared" si="13"/>
        <v>133</v>
      </c>
      <c r="Q310" s="4"/>
    </row>
    <row r="311" ht="15.75" customHeight="1">
      <c r="A311" s="239">
        <v>153.5</v>
      </c>
      <c r="B311" s="128">
        <f t="shared" si="1"/>
        <v>0</v>
      </c>
      <c r="C311" s="129">
        <f t="shared" si="2"/>
        <v>3</v>
      </c>
      <c r="D311" s="130">
        <f t="shared" si="3"/>
        <v>0</v>
      </c>
      <c r="E311" s="131">
        <f t="shared" si="4"/>
        <v>0</v>
      </c>
      <c r="F311" s="133">
        <f t="shared" si="5"/>
        <v>1</v>
      </c>
      <c r="G311" s="128">
        <f t="shared" si="6"/>
        <v>0</v>
      </c>
      <c r="H311" s="129">
        <f t="shared" si="7"/>
        <v>0</v>
      </c>
      <c r="I311" s="130">
        <f t="shared" si="8"/>
        <v>0</v>
      </c>
      <c r="J311" s="131">
        <f t="shared" si="9"/>
        <v>0</v>
      </c>
      <c r="K311" s="133">
        <f t="shared" si="10"/>
        <v>0</v>
      </c>
      <c r="L311" s="132">
        <f t="shared" si="11"/>
        <v>0</v>
      </c>
      <c r="M311" s="244">
        <f t="shared" si="12"/>
        <v>0</v>
      </c>
      <c r="N311" s="233"/>
      <c r="O311" s="235">
        <v>53.4</v>
      </c>
      <c r="P311" s="245">
        <f t="shared" si="13"/>
        <v>133.5</v>
      </c>
      <c r="Q311" s="4"/>
    </row>
    <row r="312" ht="15.75" customHeight="1">
      <c r="A312" s="239">
        <v>154.0</v>
      </c>
      <c r="B312" s="128">
        <f t="shared" si="1"/>
        <v>0</v>
      </c>
      <c r="C312" s="129">
        <f t="shared" si="2"/>
        <v>3</v>
      </c>
      <c r="D312" s="130">
        <f t="shared" si="3"/>
        <v>0</v>
      </c>
      <c r="E312" s="131">
        <f t="shared" si="4"/>
        <v>0</v>
      </c>
      <c r="F312" s="133">
        <f t="shared" si="5"/>
        <v>1</v>
      </c>
      <c r="G312" s="128">
        <f t="shared" si="6"/>
        <v>0</v>
      </c>
      <c r="H312" s="129">
        <f t="shared" si="7"/>
        <v>0</v>
      </c>
      <c r="I312" s="130">
        <f t="shared" si="8"/>
        <v>0</v>
      </c>
      <c r="J312" s="131">
        <f t="shared" si="9"/>
        <v>0</v>
      </c>
      <c r="K312" s="133">
        <f t="shared" si="10"/>
        <v>0</v>
      </c>
      <c r="L312" s="132">
        <f t="shared" si="11"/>
        <v>0</v>
      </c>
      <c r="M312" s="244">
        <f t="shared" si="12"/>
        <v>0</v>
      </c>
      <c r="N312" s="233"/>
      <c r="O312" s="235">
        <v>53.6</v>
      </c>
      <c r="P312" s="245">
        <f t="shared" si="13"/>
        <v>134</v>
      </c>
      <c r="Q312" s="4"/>
    </row>
    <row r="313" ht="15.75" customHeight="1">
      <c r="A313" s="239">
        <v>154.5</v>
      </c>
      <c r="B313" s="128">
        <f t="shared" si="1"/>
        <v>0</v>
      </c>
      <c r="C313" s="129">
        <f t="shared" si="2"/>
        <v>3</v>
      </c>
      <c r="D313" s="130">
        <f t="shared" si="3"/>
        <v>0</v>
      </c>
      <c r="E313" s="131">
        <f t="shared" si="4"/>
        <v>0</v>
      </c>
      <c r="F313" s="133">
        <f t="shared" si="5"/>
        <v>1</v>
      </c>
      <c r="G313" s="128">
        <f t="shared" si="6"/>
        <v>0</v>
      </c>
      <c r="H313" s="129">
        <f t="shared" si="7"/>
        <v>0</v>
      </c>
      <c r="I313" s="130">
        <f t="shared" si="8"/>
        <v>0</v>
      </c>
      <c r="J313" s="131">
        <f t="shared" si="9"/>
        <v>0</v>
      </c>
      <c r="K313" s="133">
        <f t="shared" si="10"/>
        <v>0</v>
      </c>
      <c r="L313" s="132">
        <f t="shared" si="11"/>
        <v>0</v>
      </c>
      <c r="M313" s="244">
        <f t="shared" si="12"/>
        <v>0</v>
      </c>
      <c r="N313" s="233"/>
      <c r="O313" s="235">
        <v>53.8</v>
      </c>
      <c r="P313" s="245">
        <f t="shared" si="13"/>
        <v>134.5</v>
      </c>
      <c r="Q313" s="4"/>
    </row>
    <row r="314" ht="15.75" customHeight="1">
      <c r="A314" s="239">
        <v>155.0</v>
      </c>
      <c r="B314" s="128">
        <f t="shared" si="1"/>
        <v>0</v>
      </c>
      <c r="C314" s="129">
        <f t="shared" si="2"/>
        <v>3</v>
      </c>
      <c r="D314" s="130">
        <f t="shared" si="3"/>
        <v>0</v>
      </c>
      <c r="E314" s="131">
        <f t="shared" si="4"/>
        <v>0</v>
      </c>
      <c r="F314" s="133">
        <f t="shared" si="5"/>
        <v>1</v>
      </c>
      <c r="G314" s="128">
        <f t="shared" si="6"/>
        <v>1</v>
      </c>
      <c r="H314" s="129">
        <f t="shared" si="7"/>
        <v>0</v>
      </c>
      <c r="I314" s="130">
        <f t="shared" si="8"/>
        <v>0</v>
      </c>
      <c r="J314" s="131">
        <f t="shared" si="9"/>
        <v>0</v>
      </c>
      <c r="K314" s="133">
        <f t="shared" si="10"/>
        <v>0</v>
      </c>
      <c r="L314" s="132">
        <f t="shared" si="11"/>
        <v>0</v>
      </c>
      <c r="M314" s="244">
        <f t="shared" si="12"/>
        <v>0</v>
      </c>
      <c r="N314" s="233"/>
      <c r="O314" s="235">
        <v>54.0</v>
      </c>
      <c r="P314" s="245">
        <f t="shared" si="13"/>
        <v>135</v>
      </c>
      <c r="Q314" s="4"/>
    </row>
    <row r="315" ht="15.75" customHeight="1">
      <c r="A315" s="239">
        <v>155.5</v>
      </c>
      <c r="B315" s="128">
        <f t="shared" si="1"/>
        <v>0</v>
      </c>
      <c r="C315" s="129">
        <f t="shared" si="2"/>
        <v>3</v>
      </c>
      <c r="D315" s="130">
        <f t="shared" si="3"/>
        <v>0</v>
      </c>
      <c r="E315" s="131">
        <f t="shared" si="4"/>
        <v>0</v>
      </c>
      <c r="F315" s="133">
        <f t="shared" si="5"/>
        <v>1</v>
      </c>
      <c r="G315" s="128">
        <f t="shared" si="6"/>
        <v>1</v>
      </c>
      <c r="H315" s="129">
        <f t="shared" si="7"/>
        <v>0</v>
      </c>
      <c r="I315" s="130">
        <f t="shared" si="8"/>
        <v>0</v>
      </c>
      <c r="J315" s="131">
        <f t="shared" si="9"/>
        <v>0</v>
      </c>
      <c r="K315" s="133">
        <f t="shared" si="10"/>
        <v>0</v>
      </c>
      <c r="L315" s="132">
        <f t="shared" si="11"/>
        <v>0</v>
      </c>
      <c r="M315" s="244">
        <f t="shared" si="12"/>
        <v>0</v>
      </c>
      <c r="N315" s="233"/>
      <c r="O315" s="235">
        <v>54.2</v>
      </c>
      <c r="P315" s="245">
        <f t="shared" si="13"/>
        <v>135.5</v>
      </c>
      <c r="Q315" s="4"/>
    </row>
    <row r="316" ht="15.75" customHeight="1">
      <c r="A316" s="239">
        <v>156.0</v>
      </c>
      <c r="B316" s="128">
        <f t="shared" si="1"/>
        <v>0</v>
      </c>
      <c r="C316" s="129">
        <f t="shared" si="2"/>
        <v>3</v>
      </c>
      <c r="D316" s="130">
        <f t="shared" si="3"/>
        <v>0</v>
      </c>
      <c r="E316" s="131">
        <f t="shared" si="4"/>
        <v>0</v>
      </c>
      <c r="F316" s="133">
        <f t="shared" si="5"/>
        <v>1</v>
      </c>
      <c r="G316" s="128">
        <f t="shared" si="6"/>
        <v>1</v>
      </c>
      <c r="H316" s="129">
        <f t="shared" si="7"/>
        <v>0</v>
      </c>
      <c r="I316" s="130">
        <f t="shared" si="8"/>
        <v>0</v>
      </c>
      <c r="J316" s="131">
        <f t="shared" si="9"/>
        <v>0</v>
      </c>
      <c r="K316" s="133">
        <f t="shared" si="10"/>
        <v>0</v>
      </c>
      <c r="L316" s="132">
        <f t="shared" si="11"/>
        <v>0</v>
      </c>
      <c r="M316" s="244">
        <f t="shared" si="12"/>
        <v>0</v>
      </c>
      <c r="N316" s="233"/>
      <c r="O316" s="235">
        <v>54.4</v>
      </c>
      <c r="P316" s="245">
        <f t="shared" si="13"/>
        <v>136</v>
      </c>
      <c r="Q316" s="4"/>
    </row>
    <row r="317" ht="15.75" customHeight="1">
      <c r="A317" s="239">
        <v>156.5</v>
      </c>
      <c r="B317" s="128">
        <f t="shared" si="1"/>
        <v>0</v>
      </c>
      <c r="C317" s="129">
        <f t="shared" si="2"/>
        <v>3</v>
      </c>
      <c r="D317" s="130">
        <f t="shared" si="3"/>
        <v>0</v>
      </c>
      <c r="E317" s="131">
        <f t="shared" si="4"/>
        <v>0</v>
      </c>
      <c r="F317" s="133">
        <f t="shared" si="5"/>
        <v>1</v>
      </c>
      <c r="G317" s="128">
        <f t="shared" si="6"/>
        <v>1</v>
      </c>
      <c r="H317" s="129">
        <f t="shared" si="7"/>
        <v>0</v>
      </c>
      <c r="I317" s="130">
        <f t="shared" si="8"/>
        <v>0</v>
      </c>
      <c r="J317" s="131">
        <f t="shared" si="9"/>
        <v>0</v>
      </c>
      <c r="K317" s="133">
        <f t="shared" si="10"/>
        <v>0</v>
      </c>
      <c r="L317" s="132">
        <f t="shared" si="11"/>
        <v>0</v>
      </c>
      <c r="M317" s="244">
        <f t="shared" si="12"/>
        <v>0</v>
      </c>
      <c r="N317" s="233"/>
      <c r="O317" s="235">
        <v>54.6</v>
      </c>
      <c r="P317" s="245">
        <f t="shared" si="13"/>
        <v>136.5</v>
      </c>
      <c r="Q317" s="4"/>
    </row>
    <row r="318" ht="15.75" customHeight="1">
      <c r="A318" s="239">
        <v>157.0</v>
      </c>
      <c r="B318" s="128">
        <f t="shared" si="1"/>
        <v>0</v>
      </c>
      <c r="C318" s="129">
        <f t="shared" si="2"/>
        <v>3</v>
      </c>
      <c r="D318" s="130">
        <f t="shared" si="3"/>
        <v>0</v>
      </c>
      <c r="E318" s="131">
        <f t="shared" si="4"/>
        <v>0</v>
      </c>
      <c r="F318" s="133">
        <f t="shared" si="5"/>
        <v>1</v>
      </c>
      <c r="G318" s="128">
        <f t="shared" si="6"/>
        <v>1</v>
      </c>
      <c r="H318" s="129">
        <f t="shared" si="7"/>
        <v>0</v>
      </c>
      <c r="I318" s="130">
        <f t="shared" si="8"/>
        <v>0</v>
      </c>
      <c r="J318" s="131">
        <f t="shared" si="9"/>
        <v>0</v>
      </c>
      <c r="K318" s="133">
        <f t="shared" si="10"/>
        <v>0</v>
      </c>
      <c r="L318" s="132">
        <f t="shared" si="11"/>
        <v>0</v>
      </c>
      <c r="M318" s="244">
        <f t="shared" si="12"/>
        <v>0</v>
      </c>
      <c r="N318" s="233"/>
      <c r="O318" s="235">
        <v>54.8</v>
      </c>
      <c r="P318" s="245">
        <f t="shared" si="13"/>
        <v>137</v>
      </c>
      <c r="Q318" s="4"/>
    </row>
    <row r="319" ht="15.75" customHeight="1">
      <c r="A319" s="239">
        <v>157.5</v>
      </c>
      <c r="B319" s="128">
        <f t="shared" si="1"/>
        <v>0</v>
      </c>
      <c r="C319" s="129">
        <f t="shared" si="2"/>
        <v>3</v>
      </c>
      <c r="D319" s="130">
        <f t="shared" si="3"/>
        <v>0</v>
      </c>
      <c r="E319" s="131">
        <f t="shared" si="4"/>
        <v>0</v>
      </c>
      <c r="F319" s="133">
        <f t="shared" si="5"/>
        <v>1</v>
      </c>
      <c r="G319" s="128">
        <f t="shared" si="6"/>
        <v>1</v>
      </c>
      <c r="H319" s="129">
        <f t="shared" si="7"/>
        <v>0</v>
      </c>
      <c r="I319" s="130">
        <f t="shared" si="8"/>
        <v>0</v>
      </c>
      <c r="J319" s="131">
        <f t="shared" si="9"/>
        <v>0</v>
      </c>
      <c r="K319" s="133">
        <f t="shared" si="10"/>
        <v>0</v>
      </c>
      <c r="L319" s="132">
        <f t="shared" si="11"/>
        <v>0</v>
      </c>
      <c r="M319" s="244">
        <f t="shared" si="12"/>
        <v>0</v>
      </c>
      <c r="N319" s="233"/>
      <c r="O319" s="235">
        <v>55.0</v>
      </c>
      <c r="P319" s="245">
        <f t="shared" si="13"/>
        <v>137.5</v>
      </c>
      <c r="Q319" s="4"/>
    </row>
    <row r="320" ht="15.75" customHeight="1">
      <c r="A320" s="239">
        <v>158.0</v>
      </c>
      <c r="B320" s="128">
        <f t="shared" si="1"/>
        <v>0</v>
      </c>
      <c r="C320" s="129">
        <f t="shared" si="2"/>
        <v>3</v>
      </c>
      <c r="D320" s="130">
        <f t="shared" si="3"/>
        <v>0</v>
      </c>
      <c r="E320" s="131">
        <f t="shared" si="4"/>
        <v>0</v>
      </c>
      <c r="F320" s="133">
        <f t="shared" si="5"/>
        <v>1</v>
      </c>
      <c r="G320" s="128">
        <f t="shared" si="6"/>
        <v>1</v>
      </c>
      <c r="H320" s="129">
        <f t="shared" si="7"/>
        <v>0</v>
      </c>
      <c r="I320" s="130">
        <f t="shared" si="8"/>
        <v>0</v>
      </c>
      <c r="J320" s="131">
        <f t="shared" si="9"/>
        <v>0</v>
      </c>
      <c r="K320" s="133">
        <f t="shared" si="10"/>
        <v>0</v>
      </c>
      <c r="L320" s="132">
        <f t="shared" si="11"/>
        <v>0</v>
      </c>
      <c r="M320" s="244">
        <f t="shared" si="12"/>
        <v>0</v>
      </c>
      <c r="N320" s="233"/>
      <c r="O320" s="235">
        <v>55.2</v>
      </c>
      <c r="P320" s="245">
        <f t="shared" si="13"/>
        <v>138</v>
      </c>
      <c r="Q320" s="4"/>
    </row>
    <row r="321" ht="15.75" customHeight="1">
      <c r="A321" s="239">
        <v>158.5</v>
      </c>
      <c r="B321" s="128">
        <f t="shared" si="1"/>
        <v>0</v>
      </c>
      <c r="C321" s="129">
        <f t="shared" si="2"/>
        <v>3</v>
      </c>
      <c r="D321" s="130">
        <f t="shared" si="3"/>
        <v>0</v>
      </c>
      <c r="E321" s="131">
        <f t="shared" si="4"/>
        <v>0</v>
      </c>
      <c r="F321" s="133">
        <f t="shared" si="5"/>
        <v>1</v>
      </c>
      <c r="G321" s="128">
        <f t="shared" si="6"/>
        <v>1</v>
      </c>
      <c r="H321" s="129">
        <f t="shared" si="7"/>
        <v>0</v>
      </c>
      <c r="I321" s="130">
        <f t="shared" si="8"/>
        <v>0</v>
      </c>
      <c r="J321" s="131">
        <f t="shared" si="9"/>
        <v>0</v>
      </c>
      <c r="K321" s="133">
        <f t="shared" si="10"/>
        <v>0</v>
      </c>
      <c r="L321" s="132">
        <f t="shared" si="11"/>
        <v>0</v>
      </c>
      <c r="M321" s="244">
        <f t="shared" si="12"/>
        <v>0</v>
      </c>
      <c r="N321" s="233"/>
      <c r="O321" s="235">
        <v>55.4</v>
      </c>
      <c r="P321" s="245">
        <f t="shared" si="13"/>
        <v>138.5</v>
      </c>
      <c r="Q321" s="4"/>
    </row>
    <row r="322" ht="15.75" customHeight="1">
      <c r="A322" s="239">
        <v>159.0</v>
      </c>
      <c r="B322" s="128">
        <f t="shared" si="1"/>
        <v>0</v>
      </c>
      <c r="C322" s="129">
        <f t="shared" si="2"/>
        <v>3</v>
      </c>
      <c r="D322" s="130">
        <f t="shared" si="3"/>
        <v>0</v>
      </c>
      <c r="E322" s="131">
        <f t="shared" si="4"/>
        <v>0</v>
      </c>
      <c r="F322" s="133">
        <f t="shared" si="5"/>
        <v>1</v>
      </c>
      <c r="G322" s="128">
        <f t="shared" si="6"/>
        <v>1</v>
      </c>
      <c r="H322" s="129">
        <f t="shared" si="7"/>
        <v>0</v>
      </c>
      <c r="I322" s="130">
        <f t="shared" si="8"/>
        <v>0</v>
      </c>
      <c r="J322" s="131">
        <f t="shared" si="9"/>
        <v>0</v>
      </c>
      <c r="K322" s="133">
        <f t="shared" si="10"/>
        <v>0</v>
      </c>
      <c r="L322" s="132">
        <f t="shared" si="11"/>
        <v>0</v>
      </c>
      <c r="M322" s="244">
        <f t="shared" si="12"/>
        <v>0</v>
      </c>
      <c r="N322" s="233"/>
      <c r="O322" s="235">
        <v>55.6</v>
      </c>
      <c r="P322" s="245">
        <f t="shared" si="13"/>
        <v>139</v>
      </c>
      <c r="Q322" s="4"/>
    </row>
    <row r="323" ht="15.75" customHeight="1">
      <c r="A323" s="239">
        <v>159.5</v>
      </c>
      <c r="B323" s="128">
        <f t="shared" si="1"/>
        <v>0</v>
      </c>
      <c r="C323" s="129">
        <f t="shared" si="2"/>
        <v>3</v>
      </c>
      <c r="D323" s="130">
        <f t="shared" si="3"/>
        <v>0</v>
      </c>
      <c r="E323" s="131">
        <f t="shared" si="4"/>
        <v>0</v>
      </c>
      <c r="F323" s="133">
        <f t="shared" si="5"/>
        <v>1</v>
      </c>
      <c r="G323" s="128">
        <f t="shared" si="6"/>
        <v>1</v>
      </c>
      <c r="H323" s="129">
        <f t="shared" si="7"/>
        <v>0</v>
      </c>
      <c r="I323" s="130">
        <f t="shared" si="8"/>
        <v>0</v>
      </c>
      <c r="J323" s="131">
        <f t="shared" si="9"/>
        <v>0</v>
      </c>
      <c r="K323" s="133">
        <f t="shared" si="10"/>
        <v>0</v>
      </c>
      <c r="L323" s="132">
        <f t="shared" si="11"/>
        <v>0</v>
      </c>
      <c r="M323" s="244">
        <f t="shared" si="12"/>
        <v>0</v>
      </c>
      <c r="N323" s="233"/>
      <c r="O323" s="235">
        <v>55.8</v>
      </c>
      <c r="P323" s="245">
        <f t="shared" si="13"/>
        <v>139.5</v>
      </c>
      <c r="Q323" s="4"/>
    </row>
    <row r="324" ht="15.75" customHeight="1">
      <c r="A324" s="239">
        <v>160.0</v>
      </c>
      <c r="B324" s="128">
        <f t="shared" si="1"/>
        <v>0</v>
      </c>
      <c r="C324" s="129">
        <f t="shared" si="2"/>
        <v>3</v>
      </c>
      <c r="D324" s="130">
        <f t="shared" si="3"/>
        <v>0</v>
      </c>
      <c r="E324" s="131">
        <f t="shared" si="4"/>
        <v>1</v>
      </c>
      <c r="F324" s="133">
        <f t="shared" si="5"/>
        <v>0</v>
      </c>
      <c r="G324" s="128">
        <f t="shared" si="6"/>
        <v>0</v>
      </c>
      <c r="H324" s="129">
        <f t="shared" si="7"/>
        <v>0</v>
      </c>
      <c r="I324" s="130">
        <f t="shared" si="8"/>
        <v>0</v>
      </c>
      <c r="J324" s="131">
        <f t="shared" si="9"/>
        <v>0</v>
      </c>
      <c r="K324" s="133">
        <f t="shared" si="10"/>
        <v>0</v>
      </c>
      <c r="L324" s="132">
        <f t="shared" si="11"/>
        <v>0</v>
      </c>
      <c r="M324" s="244">
        <f t="shared" si="12"/>
        <v>0</v>
      </c>
      <c r="N324" s="233"/>
      <c r="O324" s="235">
        <v>56.0</v>
      </c>
      <c r="P324" s="245">
        <f t="shared" si="13"/>
        <v>140</v>
      </c>
      <c r="Q324" s="4"/>
    </row>
    <row r="325" ht="15.75" customHeight="1">
      <c r="A325" s="239">
        <v>160.5</v>
      </c>
      <c r="B325" s="128">
        <f t="shared" si="1"/>
        <v>0</v>
      </c>
      <c r="C325" s="129">
        <f t="shared" si="2"/>
        <v>3</v>
      </c>
      <c r="D325" s="130">
        <f t="shared" si="3"/>
        <v>0</v>
      </c>
      <c r="E325" s="131">
        <f t="shared" si="4"/>
        <v>1</v>
      </c>
      <c r="F325" s="133">
        <f t="shared" si="5"/>
        <v>0</v>
      </c>
      <c r="G325" s="128">
        <f t="shared" si="6"/>
        <v>0</v>
      </c>
      <c r="H325" s="129">
        <f t="shared" si="7"/>
        <v>0</v>
      </c>
      <c r="I325" s="130">
        <f t="shared" si="8"/>
        <v>0</v>
      </c>
      <c r="J325" s="131">
        <f t="shared" si="9"/>
        <v>0</v>
      </c>
      <c r="K325" s="133">
        <f t="shared" si="10"/>
        <v>0</v>
      </c>
      <c r="L325" s="132">
        <f t="shared" si="11"/>
        <v>0</v>
      </c>
      <c r="M325" s="244">
        <f t="shared" si="12"/>
        <v>0</v>
      </c>
      <c r="N325" s="233"/>
      <c r="O325" s="235">
        <v>56.2</v>
      </c>
      <c r="P325" s="245">
        <f t="shared" si="13"/>
        <v>140.5</v>
      </c>
      <c r="Q325" s="4"/>
    </row>
    <row r="326" ht="15.75" customHeight="1">
      <c r="A326" s="239">
        <v>161.0</v>
      </c>
      <c r="B326" s="128">
        <f t="shared" si="1"/>
        <v>0</v>
      </c>
      <c r="C326" s="129">
        <f t="shared" si="2"/>
        <v>3</v>
      </c>
      <c r="D326" s="130">
        <f t="shared" si="3"/>
        <v>0</v>
      </c>
      <c r="E326" s="131">
        <f t="shared" si="4"/>
        <v>1</v>
      </c>
      <c r="F326" s="133">
        <f t="shared" si="5"/>
        <v>0</v>
      </c>
      <c r="G326" s="128">
        <f t="shared" si="6"/>
        <v>0</v>
      </c>
      <c r="H326" s="129">
        <f t="shared" si="7"/>
        <v>0</v>
      </c>
      <c r="I326" s="130">
        <f t="shared" si="8"/>
        <v>0</v>
      </c>
      <c r="J326" s="131">
        <f t="shared" si="9"/>
        <v>0</v>
      </c>
      <c r="K326" s="133">
        <f t="shared" si="10"/>
        <v>0</v>
      </c>
      <c r="L326" s="132">
        <f t="shared" si="11"/>
        <v>0</v>
      </c>
      <c r="M326" s="244">
        <f t="shared" si="12"/>
        <v>0</v>
      </c>
      <c r="N326" s="233"/>
      <c r="O326" s="235">
        <v>56.4</v>
      </c>
      <c r="P326" s="245">
        <f t="shared" si="13"/>
        <v>141</v>
      </c>
      <c r="Q326" s="4"/>
    </row>
    <row r="327" ht="15.75" customHeight="1">
      <c r="A327" s="239">
        <v>161.5</v>
      </c>
      <c r="B327" s="128">
        <f t="shared" si="1"/>
        <v>0</v>
      </c>
      <c r="C327" s="129">
        <f t="shared" si="2"/>
        <v>3</v>
      </c>
      <c r="D327" s="130">
        <f t="shared" si="3"/>
        <v>0</v>
      </c>
      <c r="E327" s="131">
        <f t="shared" si="4"/>
        <v>1</v>
      </c>
      <c r="F327" s="133">
        <f t="shared" si="5"/>
        <v>0</v>
      </c>
      <c r="G327" s="128">
        <f t="shared" si="6"/>
        <v>0</v>
      </c>
      <c r="H327" s="129">
        <f t="shared" si="7"/>
        <v>0</v>
      </c>
      <c r="I327" s="130">
        <f t="shared" si="8"/>
        <v>0</v>
      </c>
      <c r="J327" s="131">
        <f t="shared" si="9"/>
        <v>0</v>
      </c>
      <c r="K327" s="133">
        <f t="shared" si="10"/>
        <v>0</v>
      </c>
      <c r="L327" s="132">
        <f t="shared" si="11"/>
        <v>0</v>
      </c>
      <c r="M327" s="244">
        <f t="shared" si="12"/>
        <v>0</v>
      </c>
      <c r="N327" s="233"/>
      <c r="O327" s="235">
        <v>56.6</v>
      </c>
      <c r="P327" s="245">
        <f t="shared" si="13"/>
        <v>141.5</v>
      </c>
      <c r="Q327" s="4"/>
    </row>
    <row r="328" ht="15.75" customHeight="1">
      <c r="A328" s="239">
        <v>162.0</v>
      </c>
      <c r="B328" s="128">
        <f t="shared" si="1"/>
        <v>0</v>
      </c>
      <c r="C328" s="129">
        <f t="shared" si="2"/>
        <v>3</v>
      </c>
      <c r="D328" s="130">
        <f t="shared" si="3"/>
        <v>0</v>
      </c>
      <c r="E328" s="131">
        <f t="shared" si="4"/>
        <v>1</v>
      </c>
      <c r="F328" s="133">
        <f t="shared" si="5"/>
        <v>0</v>
      </c>
      <c r="G328" s="128">
        <f t="shared" si="6"/>
        <v>0</v>
      </c>
      <c r="H328" s="129">
        <f t="shared" si="7"/>
        <v>0</v>
      </c>
      <c r="I328" s="130">
        <f t="shared" si="8"/>
        <v>0</v>
      </c>
      <c r="J328" s="131">
        <f t="shared" si="9"/>
        <v>0</v>
      </c>
      <c r="K328" s="133">
        <f t="shared" si="10"/>
        <v>0</v>
      </c>
      <c r="L328" s="132">
        <f t="shared" si="11"/>
        <v>0</v>
      </c>
      <c r="M328" s="244">
        <f t="shared" si="12"/>
        <v>0</v>
      </c>
      <c r="N328" s="233"/>
      <c r="O328" s="235">
        <v>56.8</v>
      </c>
      <c r="P328" s="245">
        <f t="shared" si="13"/>
        <v>142</v>
      </c>
      <c r="Q328" s="4"/>
    </row>
    <row r="329" ht="15.75" customHeight="1">
      <c r="A329" s="239">
        <v>162.5</v>
      </c>
      <c r="B329" s="128">
        <f t="shared" si="1"/>
        <v>0</v>
      </c>
      <c r="C329" s="129">
        <f t="shared" si="2"/>
        <v>3</v>
      </c>
      <c r="D329" s="130">
        <f t="shared" si="3"/>
        <v>0</v>
      </c>
      <c r="E329" s="131">
        <f t="shared" si="4"/>
        <v>1</v>
      </c>
      <c r="F329" s="133">
        <f t="shared" si="5"/>
        <v>0</v>
      </c>
      <c r="G329" s="128">
        <f t="shared" si="6"/>
        <v>0</v>
      </c>
      <c r="H329" s="129">
        <f t="shared" si="7"/>
        <v>0</v>
      </c>
      <c r="I329" s="130">
        <f t="shared" si="8"/>
        <v>0</v>
      </c>
      <c r="J329" s="131">
        <f t="shared" si="9"/>
        <v>0</v>
      </c>
      <c r="K329" s="133">
        <f t="shared" si="10"/>
        <v>0</v>
      </c>
      <c r="L329" s="132">
        <f t="shared" si="11"/>
        <v>0</v>
      </c>
      <c r="M329" s="244">
        <f t="shared" si="12"/>
        <v>0</v>
      </c>
      <c r="N329" s="233"/>
      <c r="O329" s="235">
        <v>57.0</v>
      </c>
      <c r="P329" s="245">
        <f t="shared" si="13"/>
        <v>142.5</v>
      </c>
      <c r="Q329" s="4"/>
    </row>
    <row r="330" ht="15.75" customHeight="1">
      <c r="A330" s="239">
        <v>163.0</v>
      </c>
      <c r="B330" s="128">
        <f t="shared" si="1"/>
        <v>0</v>
      </c>
      <c r="C330" s="129">
        <f t="shared" si="2"/>
        <v>3</v>
      </c>
      <c r="D330" s="130">
        <f t="shared" si="3"/>
        <v>0</v>
      </c>
      <c r="E330" s="131">
        <f t="shared" si="4"/>
        <v>1</v>
      </c>
      <c r="F330" s="133">
        <f t="shared" si="5"/>
        <v>0</v>
      </c>
      <c r="G330" s="128">
        <f t="shared" si="6"/>
        <v>0</v>
      </c>
      <c r="H330" s="129">
        <f t="shared" si="7"/>
        <v>0</v>
      </c>
      <c r="I330" s="130">
        <f t="shared" si="8"/>
        <v>0</v>
      </c>
      <c r="J330" s="131">
        <f t="shared" si="9"/>
        <v>0</v>
      </c>
      <c r="K330" s="133">
        <f t="shared" si="10"/>
        <v>0</v>
      </c>
      <c r="L330" s="132">
        <f t="shared" si="11"/>
        <v>0</v>
      </c>
      <c r="M330" s="244">
        <f t="shared" si="12"/>
        <v>0</v>
      </c>
      <c r="N330" s="233"/>
      <c r="O330" s="235">
        <v>57.2</v>
      </c>
      <c r="P330" s="245">
        <f t="shared" si="13"/>
        <v>143</v>
      </c>
      <c r="Q330" s="4"/>
    </row>
    <row r="331" ht="15.75" customHeight="1">
      <c r="A331" s="239">
        <v>163.5</v>
      </c>
      <c r="B331" s="128">
        <f t="shared" si="1"/>
        <v>0</v>
      </c>
      <c r="C331" s="129">
        <f t="shared" si="2"/>
        <v>3</v>
      </c>
      <c r="D331" s="130">
        <f t="shared" si="3"/>
        <v>0</v>
      </c>
      <c r="E331" s="131">
        <f t="shared" si="4"/>
        <v>1</v>
      </c>
      <c r="F331" s="133">
        <f t="shared" si="5"/>
        <v>0</v>
      </c>
      <c r="G331" s="128">
        <f t="shared" si="6"/>
        <v>0</v>
      </c>
      <c r="H331" s="129">
        <f t="shared" si="7"/>
        <v>0</v>
      </c>
      <c r="I331" s="130">
        <f t="shared" si="8"/>
        <v>0</v>
      </c>
      <c r="J331" s="131">
        <f t="shared" si="9"/>
        <v>0</v>
      </c>
      <c r="K331" s="133">
        <f t="shared" si="10"/>
        <v>0</v>
      </c>
      <c r="L331" s="132">
        <f t="shared" si="11"/>
        <v>0</v>
      </c>
      <c r="M331" s="244">
        <f t="shared" si="12"/>
        <v>0</v>
      </c>
      <c r="N331" s="233"/>
      <c r="O331" s="235">
        <v>57.4</v>
      </c>
      <c r="P331" s="245">
        <f t="shared" si="13"/>
        <v>143.5</v>
      </c>
      <c r="Q331" s="4"/>
    </row>
    <row r="332" ht="15.75" customHeight="1">
      <c r="A332" s="239">
        <v>164.0</v>
      </c>
      <c r="B332" s="128">
        <f t="shared" si="1"/>
        <v>0</v>
      </c>
      <c r="C332" s="129">
        <f t="shared" si="2"/>
        <v>3</v>
      </c>
      <c r="D332" s="130">
        <f t="shared" si="3"/>
        <v>0</v>
      </c>
      <c r="E332" s="131">
        <f t="shared" si="4"/>
        <v>1</v>
      </c>
      <c r="F332" s="133">
        <f t="shared" si="5"/>
        <v>0</v>
      </c>
      <c r="G332" s="128">
        <f t="shared" si="6"/>
        <v>0</v>
      </c>
      <c r="H332" s="129">
        <f t="shared" si="7"/>
        <v>0</v>
      </c>
      <c r="I332" s="130">
        <f t="shared" si="8"/>
        <v>0</v>
      </c>
      <c r="J332" s="131">
        <f t="shared" si="9"/>
        <v>0</v>
      </c>
      <c r="K332" s="133">
        <f t="shared" si="10"/>
        <v>0</v>
      </c>
      <c r="L332" s="132">
        <f t="shared" si="11"/>
        <v>0</v>
      </c>
      <c r="M332" s="244">
        <f t="shared" si="12"/>
        <v>0</v>
      </c>
      <c r="N332" s="233"/>
      <c r="O332" s="235">
        <v>57.6</v>
      </c>
      <c r="P332" s="245">
        <f t="shared" si="13"/>
        <v>144</v>
      </c>
      <c r="Q332" s="4"/>
    </row>
    <row r="333" ht="15.75" customHeight="1">
      <c r="A333" s="239">
        <v>164.5</v>
      </c>
      <c r="B333" s="128">
        <f t="shared" si="1"/>
        <v>0</v>
      </c>
      <c r="C333" s="129">
        <f t="shared" si="2"/>
        <v>3</v>
      </c>
      <c r="D333" s="130">
        <f t="shared" si="3"/>
        <v>0</v>
      </c>
      <c r="E333" s="131">
        <f t="shared" si="4"/>
        <v>1</v>
      </c>
      <c r="F333" s="133">
        <f t="shared" si="5"/>
        <v>0</v>
      </c>
      <c r="G333" s="128">
        <f t="shared" si="6"/>
        <v>0</v>
      </c>
      <c r="H333" s="129">
        <f t="shared" si="7"/>
        <v>0</v>
      </c>
      <c r="I333" s="130">
        <f t="shared" si="8"/>
        <v>0</v>
      </c>
      <c r="J333" s="131">
        <f t="shared" si="9"/>
        <v>0</v>
      </c>
      <c r="K333" s="133">
        <f t="shared" si="10"/>
        <v>0</v>
      </c>
      <c r="L333" s="132">
        <f t="shared" si="11"/>
        <v>0</v>
      </c>
      <c r="M333" s="244">
        <f t="shared" si="12"/>
        <v>0</v>
      </c>
      <c r="N333" s="233"/>
      <c r="O333" s="235">
        <v>57.8</v>
      </c>
      <c r="P333" s="245">
        <f t="shared" si="13"/>
        <v>144.5</v>
      </c>
      <c r="Q333" s="4"/>
    </row>
    <row r="334" ht="15.75" customHeight="1">
      <c r="A334" s="239">
        <v>165.0</v>
      </c>
      <c r="B334" s="128">
        <f t="shared" si="1"/>
        <v>0</v>
      </c>
      <c r="C334" s="129">
        <f t="shared" si="2"/>
        <v>3</v>
      </c>
      <c r="D334" s="130">
        <f t="shared" si="3"/>
        <v>0</v>
      </c>
      <c r="E334" s="131">
        <f t="shared" si="4"/>
        <v>1</v>
      </c>
      <c r="F334" s="133">
        <f t="shared" si="5"/>
        <v>0</v>
      </c>
      <c r="G334" s="128">
        <f t="shared" si="6"/>
        <v>1</v>
      </c>
      <c r="H334" s="129">
        <f t="shared" si="7"/>
        <v>0</v>
      </c>
      <c r="I334" s="130">
        <f t="shared" si="8"/>
        <v>0</v>
      </c>
      <c r="J334" s="131">
        <f t="shared" si="9"/>
        <v>0</v>
      </c>
      <c r="K334" s="133">
        <f t="shared" si="10"/>
        <v>0</v>
      </c>
      <c r="L334" s="132">
        <f t="shared" si="11"/>
        <v>0</v>
      </c>
      <c r="M334" s="244">
        <f t="shared" si="12"/>
        <v>0</v>
      </c>
      <c r="N334" s="233"/>
      <c r="O334" s="235">
        <v>58.0</v>
      </c>
      <c r="P334" s="245">
        <f t="shared" si="13"/>
        <v>145</v>
      </c>
      <c r="Q334" s="4"/>
    </row>
    <row r="335" ht="15.75" customHeight="1">
      <c r="A335" s="239">
        <v>165.5</v>
      </c>
      <c r="B335" s="128">
        <f t="shared" si="1"/>
        <v>0</v>
      </c>
      <c r="C335" s="129">
        <f t="shared" si="2"/>
        <v>3</v>
      </c>
      <c r="D335" s="130">
        <f t="shared" si="3"/>
        <v>0</v>
      </c>
      <c r="E335" s="131">
        <f t="shared" si="4"/>
        <v>1</v>
      </c>
      <c r="F335" s="133">
        <f t="shared" si="5"/>
        <v>0</v>
      </c>
      <c r="G335" s="128">
        <f t="shared" si="6"/>
        <v>1</v>
      </c>
      <c r="H335" s="129">
        <f t="shared" si="7"/>
        <v>0</v>
      </c>
      <c r="I335" s="130">
        <f t="shared" si="8"/>
        <v>0</v>
      </c>
      <c r="J335" s="131">
        <f t="shared" si="9"/>
        <v>0</v>
      </c>
      <c r="K335" s="133">
        <f t="shared" si="10"/>
        <v>0</v>
      </c>
      <c r="L335" s="132">
        <f t="shared" si="11"/>
        <v>0</v>
      </c>
      <c r="M335" s="244">
        <f t="shared" si="12"/>
        <v>0</v>
      </c>
      <c r="N335" s="233"/>
      <c r="O335" s="235">
        <v>58.2</v>
      </c>
      <c r="P335" s="245">
        <f t="shared" si="13"/>
        <v>145.5</v>
      </c>
      <c r="Q335" s="4"/>
    </row>
    <row r="336" ht="15.75" customHeight="1">
      <c r="A336" s="239">
        <v>166.0</v>
      </c>
      <c r="B336" s="128">
        <f t="shared" si="1"/>
        <v>0</v>
      </c>
      <c r="C336" s="129">
        <f t="shared" si="2"/>
        <v>3</v>
      </c>
      <c r="D336" s="130">
        <f t="shared" si="3"/>
        <v>0</v>
      </c>
      <c r="E336" s="131">
        <f t="shared" si="4"/>
        <v>1</v>
      </c>
      <c r="F336" s="133">
        <f t="shared" si="5"/>
        <v>0</v>
      </c>
      <c r="G336" s="128">
        <f t="shared" si="6"/>
        <v>1</v>
      </c>
      <c r="H336" s="129">
        <f t="shared" si="7"/>
        <v>0</v>
      </c>
      <c r="I336" s="130">
        <f t="shared" si="8"/>
        <v>0</v>
      </c>
      <c r="J336" s="131">
        <f t="shared" si="9"/>
        <v>0</v>
      </c>
      <c r="K336" s="133">
        <f t="shared" si="10"/>
        <v>0</v>
      </c>
      <c r="L336" s="132">
        <f t="shared" si="11"/>
        <v>0</v>
      </c>
      <c r="M336" s="244">
        <f t="shared" si="12"/>
        <v>0</v>
      </c>
      <c r="N336" s="233"/>
      <c r="O336" s="235">
        <v>58.4</v>
      </c>
      <c r="P336" s="245">
        <f t="shared" si="13"/>
        <v>146</v>
      </c>
      <c r="Q336" s="4"/>
    </row>
    <row r="337" ht="15.75" customHeight="1">
      <c r="A337" s="239">
        <v>166.5</v>
      </c>
      <c r="B337" s="128">
        <f t="shared" si="1"/>
        <v>0</v>
      </c>
      <c r="C337" s="129">
        <f t="shared" si="2"/>
        <v>3</v>
      </c>
      <c r="D337" s="130">
        <f t="shared" si="3"/>
        <v>0</v>
      </c>
      <c r="E337" s="131">
        <f t="shared" si="4"/>
        <v>1</v>
      </c>
      <c r="F337" s="133">
        <f t="shared" si="5"/>
        <v>0</v>
      </c>
      <c r="G337" s="128">
        <f t="shared" si="6"/>
        <v>1</v>
      </c>
      <c r="H337" s="129">
        <f t="shared" si="7"/>
        <v>0</v>
      </c>
      <c r="I337" s="130">
        <f t="shared" si="8"/>
        <v>0</v>
      </c>
      <c r="J337" s="131">
        <f t="shared" si="9"/>
        <v>0</v>
      </c>
      <c r="K337" s="133">
        <f t="shared" si="10"/>
        <v>0</v>
      </c>
      <c r="L337" s="132">
        <f t="shared" si="11"/>
        <v>0</v>
      </c>
      <c r="M337" s="244">
        <f t="shared" si="12"/>
        <v>0</v>
      </c>
      <c r="N337" s="233"/>
      <c r="O337" s="235">
        <v>58.6</v>
      </c>
      <c r="P337" s="245">
        <f t="shared" si="13"/>
        <v>146.5</v>
      </c>
      <c r="Q337" s="4"/>
    </row>
    <row r="338" ht="15.75" customHeight="1">
      <c r="A338" s="239">
        <v>167.0</v>
      </c>
      <c r="B338" s="128">
        <f t="shared" si="1"/>
        <v>0</v>
      </c>
      <c r="C338" s="129">
        <f t="shared" si="2"/>
        <v>3</v>
      </c>
      <c r="D338" s="130">
        <f t="shared" si="3"/>
        <v>0</v>
      </c>
      <c r="E338" s="131">
        <f t="shared" si="4"/>
        <v>1</v>
      </c>
      <c r="F338" s="133">
        <f t="shared" si="5"/>
        <v>0</v>
      </c>
      <c r="G338" s="128">
        <f t="shared" si="6"/>
        <v>1</v>
      </c>
      <c r="H338" s="129">
        <f t="shared" si="7"/>
        <v>0</v>
      </c>
      <c r="I338" s="130">
        <f t="shared" si="8"/>
        <v>0</v>
      </c>
      <c r="J338" s="131">
        <f t="shared" si="9"/>
        <v>0</v>
      </c>
      <c r="K338" s="133">
        <f t="shared" si="10"/>
        <v>0</v>
      </c>
      <c r="L338" s="132">
        <f t="shared" si="11"/>
        <v>0</v>
      </c>
      <c r="M338" s="244">
        <f t="shared" si="12"/>
        <v>0</v>
      </c>
      <c r="N338" s="233"/>
      <c r="O338" s="235">
        <v>58.8</v>
      </c>
      <c r="P338" s="245">
        <f t="shared" si="13"/>
        <v>147</v>
      </c>
      <c r="Q338" s="4"/>
    </row>
    <row r="339" ht="15.75" customHeight="1">
      <c r="A339" s="239">
        <v>167.5</v>
      </c>
      <c r="B339" s="128">
        <f t="shared" si="1"/>
        <v>0</v>
      </c>
      <c r="C339" s="129">
        <f t="shared" si="2"/>
        <v>3</v>
      </c>
      <c r="D339" s="130">
        <f t="shared" si="3"/>
        <v>0</v>
      </c>
      <c r="E339" s="131">
        <f t="shared" si="4"/>
        <v>1</v>
      </c>
      <c r="F339" s="133">
        <f t="shared" si="5"/>
        <v>0</v>
      </c>
      <c r="G339" s="128">
        <f t="shared" si="6"/>
        <v>1</v>
      </c>
      <c r="H339" s="129">
        <f t="shared" si="7"/>
        <v>0</v>
      </c>
      <c r="I339" s="130">
        <f t="shared" si="8"/>
        <v>0</v>
      </c>
      <c r="J339" s="131">
        <f t="shared" si="9"/>
        <v>0</v>
      </c>
      <c r="K339" s="133">
        <f t="shared" si="10"/>
        <v>0</v>
      </c>
      <c r="L339" s="132">
        <f t="shared" si="11"/>
        <v>0</v>
      </c>
      <c r="M339" s="244">
        <f t="shared" si="12"/>
        <v>0</v>
      </c>
      <c r="N339" s="233"/>
      <c r="O339" s="235">
        <v>59.0</v>
      </c>
      <c r="P339" s="245">
        <f t="shared" si="13"/>
        <v>147.5</v>
      </c>
      <c r="Q339" s="4"/>
    </row>
    <row r="340" ht="15.75" customHeight="1">
      <c r="A340" s="239">
        <v>168.0</v>
      </c>
      <c r="B340" s="128">
        <f t="shared" si="1"/>
        <v>0</v>
      </c>
      <c r="C340" s="129">
        <f t="shared" si="2"/>
        <v>3</v>
      </c>
      <c r="D340" s="130">
        <f t="shared" si="3"/>
        <v>0</v>
      </c>
      <c r="E340" s="131">
        <f t="shared" si="4"/>
        <v>1</v>
      </c>
      <c r="F340" s="133">
        <f t="shared" si="5"/>
        <v>0</v>
      </c>
      <c r="G340" s="128">
        <f t="shared" si="6"/>
        <v>1</v>
      </c>
      <c r="H340" s="129">
        <f t="shared" si="7"/>
        <v>0</v>
      </c>
      <c r="I340" s="130">
        <f t="shared" si="8"/>
        <v>0</v>
      </c>
      <c r="J340" s="131">
        <f t="shared" si="9"/>
        <v>0</v>
      </c>
      <c r="K340" s="133">
        <f t="shared" si="10"/>
        <v>0</v>
      </c>
      <c r="L340" s="132">
        <f t="shared" si="11"/>
        <v>0</v>
      </c>
      <c r="M340" s="244">
        <f t="shared" si="12"/>
        <v>0</v>
      </c>
      <c r="N340" s="233"/>
      <c r="O340" s="235">
        <v>59.2</v>
      </c>
      <c r="P340" s="245">
        <f t="shared" si="13"/>
        <v>148</v>
      </c>
      <c r="Q340" s="4"/>
    </row>
    <row r="341" ht="15.75" customHeight="1">
      <c r="A341" s="239">
        <v>168.5</v>
      </c>
      <c r="B341" s="128">
        <f t="shared" si="1"/>
        <v>0</v>
      </c>
      <c r="C341" s="129">
        <f t="shared" si="2"/>
        <v>3</v>
      </c>
      <c r="D341" s="130">
        <f t="shared" si="3"/>
        <v>0</v>
      </c>
      <c r="E341" s="131">
        <f t="shared" si="4"/>
        <v>1</v>
      </c>
      <c r="F341" s="133">
        <f t="shared" si="5"/>
        <v>0</v>
      </c>
      <c r="G341" s="128">
        <f t="shared" si="6"/>
        <v>1</v>
      </c>
      <c r="H341" s="129">
        <f t="shared" si="7"/>
        <v>0</v>
      </c>
      <c r="I341" s="130">
        <f t="shared" si="8"/>
        <v>0</v>
      </c>
      <c r="J341" s="131">
        <f t="shared" si="9"/>
        <v>0</v>
      </c>
      <c r="K341" s="133">
        <f t="shared" si="10"/>
        <v>0</v>
      </c>
      <c r="L341" s="132">
        <f t="shared" si="11"/>
        <v>0</v>
      </c>
      <c r="M341" s="244">
        <f t="shared" si="12"/>
        <v>0</v>
      </c>
      <c r="N341" s="233"/>
      <c r="O341" s="235">
        <v>59.4</v>
      </c>
      <c r="P341" s="245">
        <f t="shared" si="13"/>
        <v>148.5</v>
      </c>
      <c r="Q341" s="4"/>
    </row>
    <row r="342" ht="15.75" customHeight="1">
      <c r="A342" s="239">
        <v>169.0</v>
      </c>
      <c r="B342" s="128">
        <f t="shared" si="1"/>
        <v>0</v>
      </c>
      <c r="C342" s="129">
        <f t="shared" si="2"/>
        <v>3</v>
      </c>
      <c r="D342" s="130">
        <f t="shared" si="3"/>
        <v>0</v>
      </c>
      <c r="E342" s="131">
        <f t="shared" si="4"/>
        <v>1</v>
      </c>
      <c r="F342" s="133">
        <f t="shared" si="5"/>
        <v>0</v>
      </c>
      <c r="G342" s="128">
        <f t="shared" si="6"/>
        <v>1</v>
      </c>
      <c r="H342" s="129">
        <f t="shared" si="7"/>
        <v>0</v>
      </c>
      <c r="I342" s="130">
        <f t="shared" si="8"/>
        <v>0</v>
      </c>
      <c r="J342" s="131">
        <f t="shared" si="9"/>
        <v>0</v>
      </c>
      <c r="K342" s="133">
        <f t="shared" si="10"/>
        <v>0</v>
      </c>
      <c r="L342" s="132">
        <f t="shared" si="11"/>
        <v>0</v>
      </c>
      <c r="M342" s="244">
        <f t="shared" si="12"/>
        <v>0</v>
      </c>
      <c r="N342" s="233"/>
      <c r="O342" s="235">
        <v>59.6</v>
      </c>
      <c r="P342" s="245">
        <f t="shared" si="13"/>
        <v>149</v>
      </c>
      <c r="Q342" s="4"/>
    </row>
    <row r="343" ht="15.75" customHeight="1">
      <c r="A343" s="239">
        <v>169.5</v>
      </c>
      <c r="B343" s="128">
        <f t="shared" si="1"/>
        <v>0</v>
      </c>
      <c r="C343" s="129">
        <f t="shared" si="2"/>
        <v>3</v>
      </c>
      <c r="D343" s="130">
        <f t="shared" si="3"/>
        <v>0</v>
      </c>
      <c r="E343" s="131">
        <f t="shared" si="4"/>
        <v>1</v>
      </c>
      <c r="F343" s="133">
        <f t="shared" si="5"/>
        <v>0</v>
      </c>
      <c r="G343" s="128">
        <f t="shared" si="6"/>
        <v>1</v>
      </c>
      <c r="H343" s="129">
        <f t="shared" si="7"/>
        <v>0</v>
      </c>
      <c r="I343" s="130">
        <f t="shared" si="8"/>
        <v>0</v>
      </c>
      <c r="J343" s="131">
        <f t="shared" si="9"/>
        <v>0</v>
      </c>
      <c r="K343" s="133">
        <f t="shared" si="10"/>
        <v>0</v>
      </c>
      <c r="L343" s="132">
        <f t="shared" si="11"/>
        <v>0</v>
      </c>
      <c r="M343" s="244">
        <f t="shared" si="12"/>
        <v>0</v>
      </c>
      <c r="N343" s="233"/>
      <c r="O343" s="235">
        <v>59.8</v>
      </c>
      <c r="P343" s="245">
        <f t="shared" si="13"/>
        <v>149.5</v>
      </c>
      <c r="Q343" s="4"/>
    </row>
    <row r="344" ht="15.75" customHeight="1">
      <c r="A344" s="239">
        <v>170.0</v>
      </c>
      <c r="B344" s="128">
        <f t="shared" si="1"/>
        <v>0</v>
      </c>
      <c r="C344" s="129">
        <f t="shared" si="2"/>
        <v>3</v>
      </c>
      <c r="D344" s="130">
        <f t="shared" si="3"/>
        <v>1</v>
      </c>
      <c r="E344" s="131">
        <f t="shared" si="4"/>
        <v>0</v>
      </c>
      <c r="F344" s="133">
        <f t="shared" si="5"/>
        <v>0</v>
      </c>
      <c r="G344" s="128">
        <f t="shared" si="6"/>
        <v>0</v>
      </c>
      <c r="H344" s="129">
        <f t="shared" si="7"/>
        <v>0</v>
      </c>
      <c r="I344" s="130">
        <f t="shared" si="8"/>
        <v>0</v>
      </c>
      <c r="J344" s="131">
        <f t="shared" si="9"/>
        <v>0</v>
      </c>
      <c r="K344" s="133">
        <f t="shared" si="10"/>
        <v>0</v>
      </c>
      <c r="L344" s="132">
        <f t="shared" si="11"/>
        <v>0</v>
      </c>
      <c r="M344" s="244">
        <f t="shared" si="12"/>
        <v>0</v>
      </c>
      <c r="N344" s="233"/>
      <c r="O344" s="235">
        <v>60.0</v>
      </c>
      <c r="P344" s="245">
        <f t="shared" si="13"/>
        <v>150</v>
      </c>
      <c r="Q344" s="4"/>
    </row>
    <row r="345" ht="15.75" customHeight="1">
      <c r="A345" s="239">
        <v>170.5</v>
      </c>
      <c r="B345" s="128">
        <f t="shared" si="1"/>
        <v>0</v>
      </c>
      <c r="C345" s="129">
        <f t="shared" si="2"/>
        <v>3</v>
      </c>
      <c r="D345" s="130">
        <f t="shared" si="3"/>
        <v>1</v>
      </c>
      <c r="E345" s="131">
        <f t="shared" si="4"/>
        <v>0</v>
      </c>
      <c r="F345" s="133">
        <f t="shared" si="5"/>
        <v>0</v>
      </c>
      <c r="G345" s="128">
        <f t="shared" si="6"/>
        <v>0</v>
      </c>
      <c r="H345" s="129">
        <f t="shared" si="7"/>
        <v>0</v>
      </c>
      <c r="I345" s="130">
        <f t="shared" si="8"/>
        <v>0</v>
      </c>
      <c r="J345" s="131">
        <f t="shared" si="9"/>
        <v>0</v>
      </c>
      <c r="K345" s="133">
        <f t="shared" si="10"/>
        <v>0</v>
      </c>
      <c r="L345" s="132">
        <f t="shared" si="11"/>
        <v>0</v>
      </c>
      <c r="M345" s="244">
        <f t="shared" si="12"/>
        <v>0</v>
      </c>
      <c r="N345" s="233"/>
      <c r="O345" s="235">
        <v>60.2</v>
      </c>
      <c r="P345" s="245">
        <f t="shared" si="13"/>
        <v>150.5</v>
      </c>
      <c r="Q345" s="4"/>
    </row>
    <row r="346" ht="15.75" customHeight="1">
      <c r="A346" s="239">
        <v>171.0</v>
      </c>
      <c r="B346" s="128">
        <f t="shared" si="1"/>
        <v>0</v>
      </c>
      <c r="C346" s="129">
        <f t="shared" si="2"/>
        <v>3</v>
      </c>
      <c r="D346" s="130">
        <f t="shared" si="3"/>
        <v>1</v>
      </c>
      <c r="E346" s="131">
        <f t="shared" si="4"/>
        <v>0</v>
      </c>
      <c r="F346" s="133">
        <f t="shared" si="5"/>
        <v>0</v>
      </c>
      <c r="G346" s="128">
        <f t="shared" si="6"/>
        <v>0</v>
      </c>
      <c r="H346" s="129">
        <f t="shared" si="7"/>
        <v>0</v>
      </c>
      <c r="I346" s="130">
        <f t="shared" si="8"/>
        <v>0</v>
      </c>
      <c r="J346" s="131">
        <f t="shared" si="9"/>
        <v>0</v>
      </c>
      <c r="K346" s="133">
        <f t="shared" si="10"/>
        <v>0</v>
      </c>
      <c r="L346" s="132">
        <f t="shared" si="11"/>
        <v>0</v>
      </c>
      <c r="M346" s="244">
        <f t="shared" si="12"/>
        <v>0</v>
      </c>
      <c r="N346" s="233"/>
      <c r="O346" s="235">
        <v>60.4</v>
      </c>
      <c r="P346" s="245">
        <f t="shared" si="13"/>
        <v>151</v>
      </c>
      <c r="Q346" s="4"/>
    </row>
    <row r="347" ht="15.75" customHeight="1">
      <c r="A347" s="239">
        <v>171.5</v>
      </c>
      <c r="B347" s="128">
        <f t="shared" si="1"/>
        <v>0</v>
      </c>
      <c r="C347" s="129">
        <f t="shared" si="2"/>
        <v>3</v>
      </c>
      <c r="D347" s="130">
        <f t="shared" si="3"/>
        <v>1</v>
      </c>
      <c r="E347" s="131">
        <f t="shared" si="4"/>
        <v>0</v>
      </c>
      <c r="F347" s="133">
        <f t="shared" si="5"/>
        <v>0</v>
      </c>
      <c r="G347" s="128">
        <f t="shared" si="6"/>
        <v>0</v>
      </c>
      <c r="H347" s="129">
        <f t="shared" si="7"/>
        <v>0</v>
      </c>
      <c r="I347" s="130">
        <f t="shared" si="8"/>
        <v>0</v>
      </c>
      <c r="J347" s="131">
        <f t="shared" si="9"/>
        <v>0</v>
      </c>
      <c r="K347" s="133">
        <f t="shared" si="10"/>
        <v>0</v>
      </c>
      <c r="L347" s="132">
        <f t="shared" si="11"/>
        <v>0</v>
      </c>
      <c r="M347" s="244">
        <f t="shared" si="12"/>
        <v>0</v>
      </c>
      <c r="N347" s="233"/>
      <c r="O347" s="235">
        <v>60.6</v>
      </c>
      <c r="P347" s="245">
        <f t="shared" si="13"/>
        <v>151.5</v>
      </c>
      <c r="Q347" s="4"/>
    </row>
    <row r="348" ht="15.75" customHeight="1">
      <c r="A348" s="239">
        <v>172.0</v>
      </c>
      <c r="B348" s="128">
        <f t="shared" si="1"/>
        <v>0</v>
      </c>
      <c r="C348" s="129">
        <f t="shared" si="2"/>
        <v>3</v>
      </c>
      <c r="D348" s="130">
        <f t="shared" si="3"/>
        <v>1</v>
      </c>
      <c r="E348" s="131">
        <f t="shared" si="4"/>
        <v>0</v>
      </c>
      <c r="F348" s="133">
        <f t="shared" si="5"/>
        <v>0</v>
      </c>
      <c r="G348" s="128">
        <f t="shared" si="6"/>
        <v>0</v>
      </c>
      <c r="H348" s="129">
        <f t="shared" si="7"/>
        <v>0</v>
      </c>
      <c r="I348" s="130">
        <f t="shared" si="8"/>
        <v>0</v>
      </c>
      <c r="J348" s="131">
        <f t="shared" si="9"/>
        <v>0</v>
      </c>
      <c r="K348" s="133">
        <f t="shared" si="10"/>
        <v>0</v>
      </c>
      <c r="L348" s="132">
        <f t="shared" si="11"/>
        <v>0</v>
      </c>
      <c r="M348" s="244">
        <f t="shared" si="12"/>
        <v>0</v>
      </c>
      <c r="N348" s="233"/>
      <c r="O348" s="235">
        <v>60.8</v>
      </c>
      <c r="P348" s="245">
        <f t="shared" si="13"/>
        <v>152</v>
      </c>
      <c r="Q348" s="4"/>
    </row>
    <row r="349" ht="15.75" customHeight="1">
      <c r="A349" s="239">
        <v>172.5</v>
      </c>
      <c r="B349" s="128">
        <f t="shared" si="1"/>
        <v>0</v>
      </c>
      <c r="C349" s="129">
        <f t="shared" si="2"/>
        <v>3</v>
      </c>
      <c r="D349" s="130">
        <f t="shared" si="3"/>
        <v>1</v>
      </c>
      <c r="E349" s="131">
        <f t="shared" si="4"/>
        <v>0</v>
      </c>
      <c r="F349" s="133">
        <f t="shared" si="5"/>
        <v>0</v>
      </c>
      <c r="G349" s="128">
        <f t="shared" si="6"/>
        <v>0</v>
      </c>
      <c r="H349" s="129">
        <f t="shared" si="7"/>
        <v>0</v>
      </c>
      <c r="I349" s="130">
        <f t="shared" si="8"/>
        <v>0</v>
      </c>
      <c r="J349" s="131">
        <f t="shared" si="9"/>
        <v>0</v>
      </c>
      <c r="K349" s="133">
        <f t="shared" si="10"/>
        <v>0</v>
      </c>
      <c r="L349" s="132">
        <f t="shared" si="11"/>
        <v>0</v>
      </c>
      <c r="M349" s="244">
        <f t="shared" si="12"/>
        <v>0</v>
      </c>
      <c r="N349" s="233"/>
      <c r="O349" s="235">
        <v>61.0</v>
      </c>
      <c r="P349" s="245">
        <f t="shared" si="13"/>
        <v>152.5</v>
      </c>
      <c r="Q349" s="4"/>
    </row>
    <row r="350" ht="15.75" customHeight="1">
      <c r="A350" s="239">
        <v>173.0</v>
      </c>
      <c r="B350" s="128">
        <f t="shared" si="1"/>
        <v>0</v>
      </c>
      <c r="C350" s="129">
        <f t="shared" si="2"/>
        <v>3</v>
      </c>
      <c r="D350" s="130">
        <f t="shared" si="3"/>
        <v>1</v>
      </c>
      <c r="E350" s="131">
        <f t="shared" si="4"/>
        <v>0</v>
      </c>
      <c r="F350" s="133">
        <f t="shared" si="5"/>
        <v>0</v>
      </c>
      <c r="G350" s="128">
        <f t="shared" si="6"/>
        <v>0</v>
      </c>
      <c r="H350" s="129">
        <f t="shared" si="7"/>
        <v>0</v>
      </c>
      <c r="I350" s="130">
        <f t="shared" si="8"/>
        <v>0</v>
      </c>
      <c r="J350" s="131">
        <f t="shared" si="9"/>
        <v>0</v>
      </c>
      <c r="K350" s="133">
        <f t="shared" si="10"/>
        <v>0</v>
      </c>
      <c r="L350" s="132">
        <f t="shared" si="11"/>
        <v>0</v>
      </c>
      <c r="M350" s="244">
        <f t="shared" si="12"/>
        <v>0</v>
      </c>
      <c r="N350" s="233"/>
      <c r="O350" s="235">
        <v>61.2</v>
      </c>
      <c r="P350" s="245">
        <f t="shared" si="13"/>
        <v>153</v>
      </c>
      <c r="Q350" s="4"/>
    </row>
    <row r="351" ht="15.75" customHeight="1">
      <c r="A351" s="239">
        <v>173.5</v>
      </c>
      <c r="B351" s="128">
        <f t="shared" si="1"/>
        <v>0</v>
      </c>
      <c r="C351" s="129">
        <f t="shared" si="2"/>
        <v>3</v>
      </c>
      <c r="D351" s="130">
        <f t="shared" si="3"/>
        <v>1</v>
      </c>
      <c r="E351" s="131">
        <f t="shared" si="4"/>
        <v>0</v>
      </c>
      <c r="F351" s="133">
        <f t="shared" si="5"/>
        <v>0</v>
      </c>
      <c r="G351" s="128">
        <f t="shared" si="6"/>
        <v>0</v>
      </c>
      <c r="H351" s="129">
        <f t="shared" si="7"/>
        <v>0</v>
      </c>
      <c r="I351" s="130">
        <f t="shared" si="8"/>
        <v>0</v>
      </c>
      <c r="J351" s="131">
        <f t="shared" si="9"/>
        <v>0</v>
      </c>
      <c r="K351" s="133">
        <f t="shared" si="10"/>
        <v>0</v>
      </c>
      <c r="L351" s="132">
        <f t="shared" si="11"/>
        <v>0</v>
      </c>
      <c r="M351" s="244">
        <f t="shared" si="12"/>
        <v>0</v>
      </c>
      <c r="N351" s="233"/>
      <c r="O351" s="235">
        <v>61.4</v>
      </c>
      <c r="P351" s="245">
        <f t="shared" si="13"/>
        <v>153.5</v>
      </c>
      <c r="Q351" s="4"/>
    </row>
    <row r="352" ht="15.75" customHeight="1">
      <c r="A352" s="239">
        <v>174.0</v>
      </c>
      <c r="B352" s="128">
        <f t="shared" si="1"/>
        <v>0</v>
      </c>
      <c r="C352" s="129">
        <f t="shared" si="2"/>
        <v>3</v>
      </c>
      <c r="D352" s="130">
        <f t="shared" si="3"/>
        <v>1</v>
      </c>
      <c r="E352" s="131">
        <f t="shared" si="4"/>
        <v>0</v>
      </c>
      <c r="F352" s="133">
        <f t="shared" si="5"/>
        <v>0</v>
      </c>
      <c r="G352" s="128">
        <f t="shared" si="6"/>
        <v>0</v>
      </c>
      <c r="H352" s="129">
        <f t="shared" si="7"/>
        <v>0</v>
      </c>
      <c r="I352" s="130">
        <f t="shared" si="8"/>
        <v>0</v>
      </c>
      <c r="J352" s="131">
        <f t="shared" si="9"/>
        <v>0</v>
      </c>
      <c r="K352" s="133">
        <f t="shared" si="10"/>
        <v>0</v>
      </c>
      <c r="L352" s="132">
        <f t="shared" si="11"/>
        <v>0</v>
      </c>
      <c r="M352" s="244">
        <f t="shared" si="12"/>
        <v>0</v>
      </c>
      <c r="N352" s="233"/>
      <c r="O352" s="235">
        <v>61.6</v>
      </c>
      <c r="P352" s="245">
        <f t="shared" si="13"/>
        <v>154</v>
      </c>
      <c r="Q352" s="4"/>
    </row>
    <row r="353" ht="15.75" customHeight="1">
      <c r="A353" s="239">
        <v>174.5</v>
      </c>
      <c r="B353" s="128">
        <f t="shared" si="1"/>
        <v>0</v>
      </c>
      <c r="C353" s="129">
        <f t="shared" si="2"/>
        <v>3</v>
      </c>
      <c r="D353" s="130">
        <f t="shared" si="3"/>
        <v>1</v>
      </c>
      <c r="E353" s="131">
        <f t="shared" si="4"/>
        <v>0</v>
      </c>
      <c r="F353" s="133">
        <f t="shared" si="5"/>
        <v>0</v>
      </c>
      <c r="G353" s="128">
        <f t="shared" si="6"/>
        <v>0</v>
      </c>
      <c r="H353" s="129">
        <f t="shared" si="7"/>
        <v>0</v>
      </c>
      <c r="I353" s="130">
        <f t="shared" si="8"/>
        <v>0</v>
      </c>
      <c r="J353" s="131">
        <f t="shared" si="9"/>
        <v>0</v>
      </c>
      <c r="K353" s="133">
        <f t="shared" si="10"/>
        <v>0</v>
      </c>
      <c r="L353" s="132">
        <f t="shared" si="11"/>
        <v>0</v>
      </c>
      <c r="M353" s="244">
        <f t="shared" si="12"/>
        <v>0</v>
      </c>
      <c r="N353" s="233"/>
      <c r="O353" s="235">
        <v>61.8</v>
      </c>
      <c r="P353" s="245">
        <f t="shared" si="13"/>
        <v>154.5</v>
      </c>
      <c r="Q353" s="4"/>
    </row>
    <row r="354" ht="15.75" customHeight="1">
      <c r="A354" s="239">
        <v>175.0</v>
      </c>
      <c r="B354" s="128">
        <f t="shared" si="1"/>
        <v>0</v>
      </c>
      <c r="C354" s="129">
        <f t="shared" si="2"/>
        <v>3</v>
      </c>
      <c r="D354" s="130">
        <f t="shared" si="3"/>
        <v>1</v>
      </c>
      <c r="E354" s="131">
        <f t="shared" si="4"/>
        <v>0</v>
      </c>
      <c r="F354" s="133">
        <f t="shared" si="5"/>
        <v>0</v>
      </c>
      <c r="G354" s="128">
        <f t="shared" si="6"/>
        <v>1</v>
      </c>
      <c r="H354" s="129">
        <f t="shared" si="7"/>
        <v>0</v>
      </c>
      <c r="I354" s="130">
        <f t="shared" si="8"/>
        <v>0</v>
      </c>
      <c r="J354" s="131">
        <f t="shared" si="9"/>
        <v>0</v>
      </c>
      <c r="K354" s="133">
        <f t="shared" si="10"/>
        <v>0</v>
      </c>
      <c r="L354" s="132">
        <f t="shared" si="11"/>
        <v>0</v>
      </c>
      <c r="M354" s="244">
        <f t="shared" si="12"/>
        <v>0</v>
      </c>
      <c r="N354" s="233"/>
      <c r="O354" s="235">
        <v>62.0</v>
      </c>
      <c r="P354" s="245">
        <f t="shared" si="13"/>
        <v>155</v>
      </c>
      <c r="Q354" s="4"/>
    </row>
    <row r="355" ht="15.75" customHeight="1">
      <c r="A355" s="239">
        <v>175.5</v>
      </c>
      <c r="B355" s="128">
        <f t="shared" si="1"/>
        <v>0</v>
      </c>
      <c r="C355" s="129">
        <f t="shared" si="2"/>
        <v>3</v>
      </c>
      <c r="D355" s="130">
        <f t="shared" si="3"/>
        <v>1</v>
      </c>
      <c r="E355" s="131">
        <f t="shared" si="4"/>
        <v>0</v>
      </c>
      <c r="F355" s="133">
        <f t="shared" si="5"/>
        <v>0</v>
      </c>
      <c r="G355" s="128">
        <f t="shared" si="6"/>
        <v>1</v>
      </c>
      <c r="H355" s="129">
        <f t="shared" si="7"/>
        <v>0</v>
      </c>
      <c r="I355" s="130">
        <f t="shared" si="8"/>
        <v>0</v>
      </c>
      <c r="J355" s="131">
        <f t="shared" si="9"/>
        <v>0</v>
      </c>
      <c r="K355" s="133">
        <f t="shared" si="10"/>
        <v>0</v>
      </c>
      <c r="L355" s="132">
        <f t="shared" si="11"/>
        <v>0</v>
      </c>
      <c r="M355" s="244">
        <f t="shared" si="12"/>
        <v>0</v>
      </c>
      <c r="N355" s="233"/>
      <c r="O355" s="235">
        <v>62.2</v>
      </c>
      <c r="P355" s="245">
        <f t="shared" si="13"/>
        <v>155.5</v>
      </c>
      <c r="Q355" s="4"/>
    </row>
    <row r="356" ht="15.75" customHeight="1">
      <c r="A356" s="239">
        <v>176.0</v>
      </c>
      <c r="B356" s="128">
        <f t="shared" si="1"/>
        <v>0</v>
      </c>
      <c r="C356" s="129">
        <f t="shared" si="2"/>
        <v>3</v>
      </c>
      <c r="D356" s="130">
        <f t="shared" si="3"/>
        <v>1</v>
      </c>
      <c r="E356" s="131">
        <f t="shared" si="4"/>
        <v>0</v>
      </c>
      <c r="F356" s="133">
        <f t="shared" si="5"/>
        <v>0</v>
      </c>
      <c r="G356" s="128">
        <f t="shared" si="6"/>
        <v>1</v>
      </c>
      <c r="H356" s="129">
        <f t="shared" si="7"/>
        <v>0</v>
      </c>
      <c r="I356" s="130">
        <f t="shared" si="8"/>
        <v>0</v>
      </c>
      <c r="J356" s="131">
        <f t="shared" si="9"/>
        <v>0</v>
      </c>
      <c r="K356" s="133">
        <f t="shared" si="10"/>
        <v>0</v>
      </c>
      <c r="L356" s="132">
        <f t="shared" si="11"/>
        <v>0</v>
      </c>
      <c r="M356" s="244">
        <f t="shared" si="12"/>
        <v>0</v>
      </c>
      <c r="N356" s="233"/>
      <c r="O356" s="235">
        <v>62.4</v>
      </c>
      <c r="P356" s="245">
        <f t="shared" si="13"/>
        <v>156</v>
      </c>
      <c r="Q356" s="4"/>
    </row>
    <row r="357" ht="15.75" customHeight="1">
      <c r="A357" s="239">
        <v>176.5</v>
      </c>
      <c r="B357" s="128">
        <f t="shared" si="1"/>
        <v>0</v>
      </c>
      <c r="C357" s="129">
        <f t="shared" si="2"/>
        <v>3</v>
      </c>
      <c r="D357" s="130">
        <f t="shared" si="3"/>
        <v>1</v>
      </c>
      <c r="E357" s="131">
        <f t="shared" si="4"/>
        <v>0</v>
      </c>
      <c r="F357" s="133">
        <f t="shared" si="5"/>
        <v>0</v>
      </c>
      <c r="G357" s="128">
        <f t="shared" si="6"/>
        <v>1</v>
      </c>
      <c r="H357" s="129">
        <f t="shared" si="7"/>
        <v>0</v>
      </c>
      <c r="I357" s="130">
        <f t="shared" si="8"/>
        <v>0</v>
      </c>
      <c r="J357" s="131">
        <f t="shared" si="9"/>
        <v>0</v>
      </c>
      <c r="K357" s="133">
        <f t="shared" si="10"/>
        <v>0</v>
      </c>
      <c r="L357" s="132">
        <f t="shared" si="11"/>
        <v>0</v>
      </c>
      <c r="M357" s="244">
        <f t="shared" si="12"/>
        <v>0</v>
      </c>
      <c r="N357" s="233"/>
      <c r="O357" s="235">
        <v>62.6</v>
      </c>
      <c r="P357" s="245">
        <f t="shared" si="13"/>
        <v>156.5</v>
      </c>
      <c r="Q357" s="4"/>
    </row>
    <row r="358" ht="15.75" customHeight="1">
      <c r="A358" s="239">
        <v>177.0</v>
      </c>
      <c r="B358" s="128">
        <f t="shared" si="1"/>
        <v>0</v>
      </c>
      <c r="C358" s="129">
        <f t="shared" si="2"/>
        <v>3</v>
      </c>
      <c r="D358" s="130">
        <f t="shared" si="3"/>
        <v>1</v>
      </c>
      <c r="E358" s="131">
        <f t="shared" si="4"/>
        <v>0</v>
      </c>
      <c r="F358" s="133">
        <f t="shared" si="5"/>
        <v>0</v>
      </c>
      <c r="G358" s="128">
        <f t="shared" si="6"/>
        <v>1</v>
      </c>
      <c r="H358" s="129">
        <f t="shared" si="7"/>
        <v>0</v>
      </c>
      <c r="I358" s="130">
        <f t="shared" si="8"/>
        <v>0</v>
      </c>
      <c r="J358" s="131">
        <f t="shared" si="9"/>
        <v>0</v>
      </c>
      <c r="K358" s="133">
        <f t="shared" si="10"/>
        <v>0</v>
      </c>
      <c r="L358" s="132">
        <f t="shared" si="11"/>
        <v>0</v>
      </c>
      <c r="M358" s="244">
        <f t="shared" si="12"/>
        <v>0</v>
      </c>
      <c r="N358" s="233"/>
      <c r="O358" s="235">
        <v>62.8</v>
      </c>
      <c r="P358" s="245">
        <f t="shared" si="13"/>
        <v>157</v>
      </c>
      <c r="Q358" s="4"/>
    </row>
    <row r="359" ht="15.75" customHeight="1">
      <c r="A359" s="239">
        <v>177.5</v>
      </c>
      <c r="B359" s="128">
        <f t="shared" si="1"/>
        <v>0</v>
      </c>
      <c r="C359" s="129">
        <f t="shared" si="2"/>
        <v>3</v>
      </c>
      <c r="D359" s="130">
        <f t="shared" si="3"/>
        <v>1</v>
      </c>
      <c r="E359" s="131">
        <f t="shared" si="4"/>
        <v>0</v>
      </c>
      <c r="F359" s="133">
        <f t="shared" si="5"/>
        <v>0</v>
      </c>
      <c r="G359" s="128">
        <f t="shared" si="6"/>
        <v>1</v>
      </c>
      <c r="H359" s="129">
        <f t="shared" si="7"/>
        <v>0</v>
      </c>
      <c r="I359" s="130">
        <f t="shared" si="8"/>
        <v>0</v>
      </c>
      <c r="J359" s="131">
        <f t="shared" si="9"/>
        <v>0</v>
      </c>
      <c r="K359" s="133">
        <f t="shared" si="10"/>
        <v>0</v>
      </c>
      <c r="L359" s="132">
        <f t="shared" si="11"/>
        <v>0</v>
      </c>
      <c r="M359" s="244">
        <f t="shared" si="12"/>
        <v>0</v>
      </c>
      <c r="N359" s="233"/>
      <c r="O359" s="235">
        <v>63.0</v>
      </c>
      <c r="P359" s="245">
        <f t="shared" si="13"/>
        <v>157.5</v>
      </c>
      <c r="Q359" s="4"/>
    </row>
    <row r="360" ht="15.75" customHeight="1">
      <c r="A360" s="239">
        <v>178.0</v>
      </c>
      <c r="B360" s="128">
        <f t="shared" si="1"/>
        <v>0</v>
      </c>
      <c r="C360" s="129">
        <f t="shared" si="2"/>
        <v>3</v>
      </c>
      <c r="D360" s="130">
        <f t="shared" si="3"/>
        <v>1</v>
      </c>
      <c r="E360" s="131">
        <f t="shared" si="4"/>
        <v>0</v>
      </c>
      <c r="F360" s="133">
        <f t="shared" si="5"/>
        <v>0</v>
      </c>
      <c r="G360" s="128">
        <f t="shared" si="6"/>
        <v>1</v>
      </c>
      <c r="H360" s="129">
        <f t="shared" si="7"/>
        <v>0</v>
      </c>
      <c r="I360" s="130">
        <f t="shared" si="8"/>
        <v>0</v>
      </c>
      <c r="J360" s="131">
        <f t="shared" si="9"/>
        <v>0</v>
      </c>
      <c r="K360" s="133">
        <f t="shared" si="10"/>
        <v>0</v>
      </c>
      <c r="L360" s="132">
        <f t="shared" si="11"/>
        <v>0</v>
      </c>
      <c r="M360" s="244">
        <f t="shared" si="12"/>
        <v>0</v>
      </c>
      <c r="N360" s="233"/>
      <c r="O360" s="235">
        <v>63.2</v>
      </c>
      <c r="P360" s="245">
        <f t="shared" si="13"/>
        <v>158</v>
      </c>
      <c r="Q360" s="4"/>
    </row>
    <row r="361" ht="15.75" customHeight="1">
      <c r="A361" s="239">
        <v>178.5</v>
      </c>
      <c r="B361" s="128">
        <f t="shared" si="1"/>
        <v>0</v>
      </c>
      <c r="C361" s="129">
        <f t="shared" si="2"/>
        <v>3</v>
      </c>
      <c r="D361" s="130">
        <f t="shared" si="3"/>
        <v>1</v>
      </c>
      <c r="E361" s="131">
        <f t="shared" si="4"/>
        <v>0</v>
      </c>
      <c r="F361" s="133">
        <f t="shared" si="5"/>
        <v>0</v>
      </c>
      <c r="G361" s="128">
        <f t="shared" si="6"/>
        <v>1</v>
      </c>
      <c r="H361" s="129">
        <f t="shared" si="7"/>
        <v>0</v>
      </c>
      <c r="I361" s="130">
        <f t="shared" si="8"/>
        <v>0</v>
      </c>
      <c r="J361" s="131">
        <f t="shared" si="9"/>
        <v>0</v>
      </c>
      <c r="K361" s="133">
        <f t="shared" si="10"/>
        <v>0</v>
      </c>
      <c r="L361" s="132">
        <f t="shared" si="11"/>
        <v>0</v>
      </c>
      <c r="M361" s="244">
        <f t="shared" si="12"/>
        <v>0</v>
      </c>
      <c r="N361" s="233"/>
      <c r="O361" s="235">
        <v>63.4</v>
      </c>
      <c r="P361" s="245">
        <f t="shared" si="13"/>
        <v>158.5</v>
      </c>
      <c r="Q361" s="4"/>
    </row>
    <row r="362" ht="15.75" customHeight="1">
      <c r="A362" s="239">
        <v>179.0</v>
      </c>
      <c r="B362" s="128">
        <f t="shared" si="1"/>
        <v>0</v>
      </c>
      <c r="C362" s="129">
        <f t="shared" si="2"/>
        <v>3</v>
      </c>
      <c r="D362" s="130">
        <f t="shared" si="3"/>
        <v>1</v>
      </c>
      <c r="E362" s="131">
        <f t="shared" si="4"/>
        <v>0</v>
      </c>
      <c r="F362" s="133">
        <f t="shared" si="5"/>
        <v>0</v>
      </c>
      <c r="G362" s="128">
        <f t="shared" si="6"/>
        <v>1</v>
      </c>
      <c r="H362" s="129">
        <f t="shared" si="7"/>
        <v>0</v>
      </c>
      <c r="I362" s="130">
        <f t="shared" si="8"/>
        <v>0</v>
      </c>
      <c r="J362" s="131">
        <f t="shared" si="9"/>
        <v>0</v>
      </c>
      <c r="K362" s="133">
        <f t="shared" si="10"/>
        <v>0</v>
      </c>
      <c r="L362" s="132">
        <f t="shared" si="11"/>
        <v>0</v>
      </c>
      <c r="M362" s="244">
        <f t="shared" si="12"/>
        <v>0</v>
      </c>
      <c r="N362" s="233"/>
      <c r="O362" s="235">
        <v>63.6</v>
      </c>
      <c r="P362" s="245">
        <f t="shared" si="13"/>
        <v>159</v>
      </c>
      <c r="Q362" s="4"/>
    </row>
    <row r="363" ht="15.75" customHeight="1">
      <c r="A363" s="239">
        <v>179.5</v>
      </c>
      <c r="B363" s="128">
        <f t="shared" si="1"/>
        <v>0</v>
      </c>
      <c r="C363" s="129">
        <f t="shared" si="2"/>
        <v>3</v>
      </c>
      <c r="D363" s="130">
        <f t="shared" si="3"/>
        <v>1</v>
      </c>
      <c r="E363" s="131">
        <f t="shared" si="4"/>
        <v>0</v>
      </c>
      <c r="F363" s="133">
        <f t="shared" si="5"/>
        <v>0</v>
      </c>
      <c r="G363" s="128">
        <f t="shared" si="6"/>
        <v>1</v>
      </c>
      <c r="H363" s="129">
        <f t="shared" si="7"/>
        <v>0</v>
      </c>
      <c r="I363" s="130">
        <f t="shared" si="8"/>
        <v>0</v>
      </c>
      <c r="J363" s="131">
        <f t="shared" si="9"/>
        <v>0</v>
      </c>
      <c r="K363" s="133">
        <f t="shared" si="10"/>
        <v>0</v>
      </c>
      <c r="L363" s="132">
        <f t="shared" si="11"/>
        <v>0</v>
      </c>
      <c r="M363" s="244">
        <f t="shared" si="12"/>
        <v>0</v>
      </c>
      <c r="N363" s="233"/>
      <c r="O363" s="235">
        <v>63.8</v>
      </c>
      <c r="P363" s="245">
        <f t="shared" si="13"/>
        <v>159.5</v>
      </c>
      <c r="Q363" s="4"/>
    </row>
    <row r="364" ht="15.75" customHeight="1">
      <c r="A364" s="239">
        <v>180.0</v>
      </c>
      <c r="B364" s="128">
        <f t="shared" si="1"/>
        <v>0</v>
      </c>
      <c r="C364" s="129">
        <f t="shared" si="2"/>
        <v>4</v>
      </c>
      <c r="D364" s="130">
        <f t="shared" si="3"/>
        <v>0</v>
      </c>
      <c r="E364" s="131">
        <f t="shared" si="4"/>
        <v>0</v>
      </c>
      <c r="F364" s="133">
        <f t="shared" si="5"/>
        <v>0</v>
      </c>
      <c r="G364" s="128">
        <f t="shared" si="6"/>
        <v>0</v>
      </c>
      <c r="H364" s="129">
        <f t="shared" si="7"/>
        <v>0</v>
      </c>
      <c r="I364" s="130">
        <f t="shared" si="8"/>
        <v>0</v>
      </c>
      <c r="J364" s="131">
        <f t="shared" si="9"/>
        <v>0</v>
      </c>
      <c r="K364" s="133">
        <f t="shared" si="10"/>
        <v>0</v>
      </c>
      <c r="L364" s="132">
        <f t="shared" si="11"/>
        <v>0</v>
      </c>
      <c r="M364" s="244">
        <f t="shared" si="12"/>
        <v>0</v>
      </c>
      <c r="N364" s="233"/>
      <c r="O364" s="235">
        <v>64.0</v>
      </c>
      <c r="P364" s="245">
        <f t="shared" si="13"/>
        <v>160</v>
      </c>
      <c r="Q364" s="4"/>
    </row>
    <row r="365" ht="15.75" customHeight="1">
      <c r="A365" s="239">
        <v>180.5</v>
      </c>
      <c r="B365" s="128">
        <f t="shared" si="1"/>
        <v>0</v>
      </c>
      <c r="C365" s="129">
        <f t="shared" si="2"/>
        <v>4</v>
      </c>
      <c r="D365" s="130">
        <f t="shared" si="3"/>
        <v>0</v>
      </c>
      <c r="E365" s="131">
        <f t="shared" si="4"/>
        <v>0</v>
      </c>
      <c r="F365" s="133">
        <f t="shared" si="5"/>
        <v>0</v>
      </c>
      <c r="G365" s="128">
        <f t="shared" si="6"/>
        <v>0</v>
      </c>
      <c r="H365" s="129">
        <f t="shared" si="7"/>
        <v>0</v>
      </c>
      <c r="I365" s="130">
        <f t="shared" si="8"/>
        <v>0</v>
      </c>
      <c r="J365" s="131">
        <f t="shared" si="9"/>
        <v>0</v>
      </c>
      <c r="K365" s="133">
        <f t="shared" si="10"/>
        <v>0</v>
      </c>
      <c r="L365" s="132">
        <f t="shared" si="11"/>
        <v>0</v>
      </c>
      <c r="M365" s="244">
        <f t="shared" si="12"/>
        <v>0</v>
      </c>
      <c r="N365" s="233"/>
      <c r="O365" s="235">
        <v>64.2</v>
      </c>
      <c r="P365" s="245">
        <f t="shared" si="13"/>
        <v>160.5</v>
      </c>
      <c r="Q365" s="4"/>
    </row>
    <row r="366" ht="15.75" customHeight="1">
      <c r="A366" s="239">
        <v>181.0</v>
      </c>
      <c r="B366" s="128">
        <f t="shared" si="1"/>
        <v>0</v>
      </c>
      <c r="C366" s="129">
        <f t="shared" si="2"/>
        <v>4</v>
      </c>
      <c r="D366" s="130">
        <f t="shared" si="3"/>
        <v>0</v>
      </c>
      <c r="E366" s="131">
        <f t="shared" si="4"/>
        <v>0</v>
      </c>
      <c r="F366" s="133">
        <f t="shared" si="5"/>
        <v>0</v>
      </c>
      <c r="G366" s="128">
        <f t="shared" si="6"/>
        <v>0</v>
      </c>
      <c r="H366" s="129">
        <f t="shared" si="7"/>
        <v>0</v>
      </c>
      <c r="I366" s="130">
        <f t="shared" si="8"/>
        <v>0</v>
      </c>
      <c r="J366" s="131">
        <f t="shared" si="9"/>
        <v>0</v>
      </c>
      <c r="K366" s="133">
        <f t="shared" si="10"/>
        <v>0</v>
      </c>
      <c r="L366" s="132">
        <f t="shared" si="11"/>
        <v>0</v>
      </c>
      <c r="M366" s="244">
        <f t="shared" si="12"/>
        <v>0</v>
      </c>
      <c r="N366" s="233"/>
      <c r="O366" s="235">
        <v>64.4</v>
      </c>
      <c r="P366" s="245">
        <f t="shared" si="13"/>
        <v>161</v>
      </c>
      <c r="Q366" s="4"/>
    </row>
    <row r="367" ht="15.75" customHeight="1">
      <c r="A367" s="239">
        <v>181.5</v>
      </c>
      <c r="B367" s="128">
        <f t="shared" si="1"/>
        <v>0</v>
      </c>
      <c r="C367" s="129">
        <f t="shared" si="2"/>
        <v>4</v>
      </c>
      <c r="D367" s="130">
        <f t="shared" si="3"/>
        <v>0</v>
      </c>
      <c r="E367" s="131">
        <f t="shared" si="4"/>
        <v>0</v>
      </c>
      <c r="F367" s="133">
        <f t="shared" si="5"/>
        <v>0</v>
      </c>
      <c r="G367" s="128">
        <f t="shared" si="6"/>
        <v>0</v>
      </c>
      <c r="H367" s="129">
        <f t="shared" si="7"/>
        <v>0</v>
      </c>
      <c r="I367" s="130">
        <f t="shared" si="8"/>
        <v>0</v>
      </c>
      <c r="J367" s="131">
        <f t="shared" si="9"/>
        <v>0</v>
      </c>
      <c r="K367" s="133">
        <f t="shared" si="10"/>
        <v>0</v>
      </c>
      <c r="L367" s="132">
        <f t="shared" si="11"/>
        <v>0</v>
      </c>
      <c r="M367" s="244">
        <f t="shared" si="12"/>
        <v>0</v>
      </c>
      <c r="N367" s="233"/>
      <c r="O367" s="235">
        <v>64.6</v>
      </c>
      <c r="P367" s="245">
        <f t="shared" si="13"/>
        <v>161.5</v>
      </c>
      <c r="Q367" s="4"/>
    </row>
    <row r="368" ht="15.75" customHeight="1">
      <c r="A368" s="239">
        <v>182.0</v>
      </c>
      <c r="B368" s="128">
        <f t="shared" si="1"/>
        <v>0</v>
      </c>
      <c r="C368" s="129">
        <f t="shared" si="2"/>
        <v>4</v>
      </c>
      <c r="D368" s="130">
        <f t="shared" si="3"/>
        <v>0</v>
      </c>
      <c r="E368" s="131">
        <f t="shared" si="4"/>
        <v>0</v>
      </c>
      <c r="F368" s="133">
        <f t="shared" si="5"/>
        <v>0</v>
      </c>
      <c r="G368" s="128">
        <f t="shared" si="6"/>
        <v>0</v>
      </c>
      <c r="H368" s="129">
        <f t="shared" si="7"/>
        <v>0</v>
      </c>
      <c r="I368" s="130">
        <f t="shared" si="8"/>
        <v>0</v>
      </c>
      <c r="J368" s="131">
        <f t="shared" si="9"/>
        <v>0</v>
      </c>
      <c r="K368" s="133">
        <f t="shared" si="10"/>
        <v>0</v>
      </c>
      <c r="L368" s="132">
        <f t="shared" si="11"/>
        <v>0</v>
      </c>
      <c r="M368" s="244">
        <f t="shared" si="12"/>
        <v>0</v>
      </c>
      <c r="N368" s="233"/>
      <c r="O368" s="235">
        <v>64.8</v>
      </c>
      <c r="P368" s="245">
        <f t="shared" si="13"/>
        <v>162</v>
      </c>
      <c r="Q368" s="4"/>
    </row>
    <row r="369" ht="15.75" customHeight="1">
      <c r="A369" s="239">
        <v>182.5</v>
      </c>
      <c r="B369" s="128">
        <f t="shared" si="1"/>
        <v>0</v>
      </c>
      <c r="C369" s="129">
        <f t="shared" si="2"/>
        <v>4</v>
      </c>
      <c r="D369" s="130">
        <f t="shared" si="3"/>
        <v>0</v>
      </c>
      <c r="E369" s="131">
        <f t="shared" si="4"/>
        <v>0</v>
      </c>
      <c r="F369" s="133">
        <f t="shared" si="5"/>
        <v>0</v>
      </c>
      <c r="G369" s="128">
        <f t="shared" si="6"/>
        <v>0</v>
      </c>
      <c r="H369" s="129">
        <f t="shared" si="7"/>
        <v>0</v>
      </c>
      <c r="I369" s="130">
        <f t="shared" si="8"/>
        <v>0</v>
      </c>
      <c r="J369" s="131">
        <f t="shared" si="9"/>
        <v>0</v>
      </c>
      <c r="K369" s="133">
        <f t="shared" si="10"/>
        <v>0</v>
      </c>
      <c r="L369" s="132">
        <f t="shared" si="11"/>
        <v>0</v>
      </c>
      <c r="M369" s="244">
        <f t="shared" si="12"/>
        <v>0</v>
      </c>
      <c r="N369" s="233"/>
      <c r="O369" s="235">
        <v>65.0</v>
      </c>
      <c r="P369" s="245">
        <f t="shared" si="13"/>
        <v>162.5</v>
      </c>
      <c r="Q369" s="4"/>
    </row>
    <row r="370" ht="15.75" customHeight="1">
      <c r="A370" s="239">
        <v>183.0</v>
      </c>
      <c r="B370" s="128">
        <f t="shared" si="1"/>
        <v>0</v>
      </c>
      <c r="C370" s="129">
        <f t="shared" si="2"/>
        <v>4</v>
      </c>
      <c r="D370" s="130">
        <f t="shared" si="3"/>
        <v>0</v>
      </c>
      <c r="E370" s="131">
        <f t="shared" si="4"/>
        <v>0</v>
      </c>
      <c r="F370" s="133">
        <f t="shared" si="5"/>
        <v>0</v>
      </c>
      <c r="G370" s="128">
        <f t="shared" si="6"/>
        <v>0</v>
      </c>
      <c r="H370" s="129">
        <f t="shared" si="7"/>
        <v>0</v>
      </c>
      <c r="I370" s="130">
        <f t="shared" si="8"/>
        <v>0</v>
      </c>
      <c r="J370" s="131">
        <f t="shared" si="9"/>
        <v>0</v>
      </c>
      <c r="K370" s="133">
        <f t="shared" si="10"/>
        <v>0</v>
      </c>
      <c r="L370" s="132">
        <f t="shared" si="11"/>
        <v>0</v>
      </c>
      <c r="M370" s="244">
        <f t="shared" si="12"/>
        <v>0</v>
      </c>
      <c r="N370" s="233"/>
      <c r="O370" s="235">
        <v>65.2</v>
      </c>
      <c r="P370" s="245">
        <f t="shared" si="13"/>
        <v>163</v>
      </c>
      <c r="Q370" s="4"/>
    </row>
    <row r="371" ht="15.75" customHeight="1">
      <c r="A371" s="239">
        <v>183.5</v>
      </c>
      <c r="B371" s="128">
        <f t="shared" si="1"/>
        <v>0</v>
      </c>
      <c r="C371" s="129">
        <f t="shared" si="2"/>
        <v>4</v>
      </c>
      <c r="D371" s="130">
        <f t="shared" si="3"/>
        <v>0</v>
      </c>
      <c r="E371" s="131">
        <f t="shared" si="4"/>
        <v>0</v>
      </c>
      <c r="F371" s="133">
        <f t="shared" si="5"/>
        <v>0</v>
      </c>
      <c r="G371" s="128">
        <f t="shared" si="6"/>
        <v>0</v>
      </c>
      <c r="H371" s="129">
        <f t="shared" si="7"/>
        <v>0</v>
      </c>
      <c r="I371" s="130">
        <f t="shared" si="8"/>
        <v>0</v>
      </c>
      <c r="J371" s="131">
        <f t="shared" si="9"/>
        <v>0</v>
      </c>
      <c r="K371" s="133">
        <f t="shared" si="10"/>
        <v>0</v>
      </c>
      <c r="L371" s="132">
        <f t="shared" si="11"/>
        <v>0</v>
      </c>
      <c r="M371" s="244">
        <f t="shared" si="12"/>
        <v>0</v>
      </c>
      <c r="N371" s="233"/>
      <c r="O371" s="235">
        <v>65.4</v>
      </c>
      <c r="P371" s="245">
        <f t="shared" si="13"/>
        <v>163.5</v>
      </c>
      <c r="Q371" s="4"/>
    </row>
    <row r="372" ht="15.75" customHeight="1">
      <c r="A372" s="239">
        <v>184.0</v>
      </c>
      <c r="B372" s="128">
        <f t="shared" si="1"/>
        <v>0</v>
      </c>
      <c r="C372" s="129">
        <f t="shared" si="2"/>
        <v>4</v>
      </c>
      <c r="D372" s="130">
        <f t="shared" si="3"/>
        <v>0</v>
      </c>
      <c r="E372" s="131">
        <f t="shared" si="4"/>
        <v>0</v>
      </c>
      <c r="F372" s="133">
        <f t="shared" si="5"/>
        <v>0</v>
      </c>
      <c r="G372" s="128">
        <f t="shared" si="6"/>
        <v>0</v>
      </c>
      <c r="H372" s="129">
        <f t="shared" si="7"/>
        <v>0</v>
      </c>
      <c r="I372" s="130">
        <f t="shared" si="8"/>
        <v>0</v>
      </c>
      <c r="J372" s="131">
        <f t="shared" si="9"/>
        <v>0</v>
      </c>
      <c r="K372" s="133">
        <f t="shared" si="10"/>
        <v>0</v>
      </c>
      <c r="L372" s="132">
        <f t="shared" si="11"/>
        <v>0</v>
      </c>
      <c r="M372" s="244">
        <f t="shared" si="12"/>
        <v>0</v>
      </c>
      <c r="N372" s="233"/>
      <c r="O372" s="235">
        <v>65.6</v>
      </c>
      <c r="P372" s="245">
        <f t="shared" si="13"/>
        <v>164</v>
      </c>
      <c r="Q372" s="4"/>
    </row>
    <row r="373" ht="15.75" customHeight="1">
      <c r="A373" s="239">
        <v>184.5</v>
      </c>
      <c r="B373" s="128">
        <f t="shared" si="1"/>
        <v>0</v>
      </c>
      <c r="C373" s="129">
        <f t="shared" si="2"/>
        <v>4</v>
      </c>
      <c r="D373" s="130">
        <f t="shared" si="3"/>
        <v>0</v>
      </c>
      <c r="E373" s="131">
        <f t="shared" si="4"/>
        <v>0</v>
      </c>
      <c r="F373" s="133">
        <f t="shared" si="5"/>
        <v>0</v>
      </c>
      <c r="G373" s="128">
        <f t="shared" si="6"/>
        <v>0</v>
      </c>
      <c r="H373" s="129">
        <f t="shared" si="7"/>
        <v>0</v>
      </c>
      <c r="I373" s="130">
        <f t="shared" si="8"/>
        <v>0</v>
      </c>
      <c r="J373" s="131">
        <f t="shared" si="9"/>
        <v>0</v>
      </c>
      <c r="K373" s="133">
        <f t="shared" si="10"/>
        <v>0</v>
      </c>
      <c r="L373" s="132">
        <f t="shared" si="11"/>
        <v>0</v>
      </c>
      <c r="M373" s="244">
        <f t="shared" si="12"/>
        <v>0</v>
      </c>
      <c r="N373" s="233"/>
      <c r="O373" s="235">
        <v>65.8</v>
      </c>
      <c r="P373" s="245">
        <f t="shared" si="13"/>
        <v>164.5</v>
      </c>
      <c r="Q373" s="4"/>
    </row>
    <row r="374" ht="15.75" customHeight="1">
      <c r="A374" s="239">
        <v>185.0</v>
      </c>
      <c r="B374" s="128">
        <f t="shared" si="1"/>
        <v>0</v>
      </c>
      <c r="C374" s="129">
        <f t="shared" si="2"/>
        <v>4</v>
      </c>
      <c r="D374" s="130">
        <f t="shared" si="3"/>
        <v>0</v>
      </c>
      <c r="E374" s="131">
        <f t="shared" si="4"/>
        <v>0</v>
      </c>
      <c r="F374" s="133">
        <f t="shared" si="5"/>
        <v>0</v>
      </c>
      <c r="G374" s="128">
        <f t="shared" si="6"/>
        <v>1</v>
      </c>
      <c r="H374" s="129">
        <f t="shared" si="7"/>
        <v>0</v>
      </c>
      <c r="I374" s="130">
        <f t="shared" si="8"/>
        <v>0</v>
      </c>
      <c r="J374" s="131">
        <f t="shared" si="9"/>
        <v>0</v>
      </c>
      <c r="K374" s="133">
        <f t="shared" si="10"/>
        <v>0</v>
      </c>
      <c r="L374" s="132">
        <f t="shared" si="11"/>
        <v>0</v>
      </c>
      <c r="M374" s="244">
        <f t="shared" si="12"/>
        <v>0</v>
      </c>
      <c r="N374" s="233"/>
      <c r="O374" s="235">
        <v>66.0</v>
      </c>
      <c r="P374" s="245">
        <f t="shared" si="13"/>
        <v>165</v>
      </c>
      <c r="Q374" s="4"/>
    </row>
    <row r="375" ht="15.75" customHeight="1">
      <c r="A375" s="239">
        <v>185.5</v>
      </c>
      <c r="B375" s="128">
        <f t="shared" si="1"/>
        <v>0</v>
      </c>
      <c r="C375" s="129">
        <f t="shared" si="2"/>
        <v>4</v>
      </c>
      <c r="D375" s="130">
        <f t="shared" si="3"/>
        <v>0</v>
      </c>
      <c r="E375" s="131">
        <f t="shared" si="4"/>
        <v>0</v>
      </c>
      <c r="F375" s="133">
        <f t="shared" si="5"/>
        <v>0</v>
      </c>
      <c r="G375" s="128">
        <f t="shared" si="6"/>
        <v>1</v>
      </c>
      <c r="H375" s="129">
        <f t="shared" si="7"/>
        <v>0</v>
      </c>
      <c r="I375" s="130">
        <f t="shared" si="8"/>
        <v>0</v>
      </c>
      <c r="J375" s="131">
        <f t="shared" si="9"/>
        <v>0</v>
      </c>
      <c r="K375" s="133">
        <f t="shared" si="10"/>
        <v>0</v>
      </c>
      <c r="L375" s="132">
        <f t="shared" si="11"/>
        <v>0</v>
      </c>
      <c r="M375" s="244">
        <f t="shared" si="12"/>
        <v>0</v>
      </c>
      <c r="N375" s="233"/>
      <c r="O375" s="235">
        <v>66.2</v>
      </c>
      <c r="P375" s="245">
        <f t="shared" si="13"/>
        <v>165.5</v>
      </c>
      <c r="Q375" s="4"/>
    </row>
    <row r="376" ht="15.75" customHeight="1">
      <c r="A376" s="239">
        <v>186.0</v>
      </c>
      <c r="B376" s="128">
        <f t="shared" si="1"/>
        <v>0</v>
      </c>
      <c r="C376" s="129">
        <f t="shared" si="2"/>
        <v>4</v>
      </c>
      <c r="D376" s="130">
        <f t="shared" si="3"/>
        <v>0</v>
      </c>
      <c r="E376" s="131">
        <f t="shared" si="4"/>
        <v>0</v>
      </c>
      <c r="F376" s="133">
        <f t="shared" si="5"/>
        <v>0</v>
      </c>
      <c r="G376" s="128">
        <f t="shared" si="6"/>
        <v>1</v>
      </c>
      <c r="H376" s="129">
        <f t="shared" si="7"/>
        <v>0</v>
      </c>
      <c r="I376" s="130">
        <f t="shared" si="8"/>
        <v>0</v>
      </c>
      <c r="J376" s="131">
        <f t="shared" si="9"/>
        <v>0</v>
      </c>
      <c r="K376" s="133">
        <f t="shared" si="10"/>
        <v>0</v>
      </c>
      <c r="L376" s="132">
        <f t="shared" si="11"/>
        <v>0</v>
      </c>
      <c r="M376" s="244">
        <f t="shared" si="12"/>
        <v>0</v>
      </c>
      <c r="N376" s="233"/>
      <c r="O376" s="235">
        <v>66.4</v>
      </c>
      <c r="P376" s="245">
        <f t="shared" si="13"/>
        <v>166</v>
      </c>
      <c r="Q376" s="4"/>
    </row>
    <row r="377" ht="15.75" customHeight="1">
      <c r="A377" s="239">
        <v>186.5</v>
      </c>
      <c r="B377" s="128">
        <f t="shared" si="1"/>
        <v>0</v>
      </c>
      <c r="C377" s="129">
        <f t="shared" si="2"/>
        <v>4</v>
      </c>
      <c r="D377" s="130">
        <f t="shared" si="3"/>
        <v>0</v>
      </c>
      <c r="E377" s="131">
        <f t="shared" si="4"/>
        <v>0</v>
      </c>
      <c r="F377" s="133">
        <f t="shared" si="5"/>
        <v>0</v>
      </c>
      <c r="G377" s="128">
        <f t="shared" si="6"/>
        <v>1</v>
      </c>
      <c r="H377" s="129">
        <f t="shared" si="7"/>
        <v>0</v>
      </c>
      <c r="I377" s="130">
        <f t="shared" si="8"/>
        <v>0</v>
      </c>
      <c r="J377" s="131">
        <f t="shared" si="9"/>
        <v>0</v>
      </c>
      <c r="K377" s="133">
        <f t="shared" si="10"/>
        <v>0</v>
      </c>
      <c r="L377" s="132">
        <f t="shared" si="11"/>
        <v>0</v>
      </c>
      <c r="M377" s="244">
        <f t="shared" si="12"/>
        <v>0</v>
      </c>
      <c r="N377" s="233"/>
      <c r="O377" s="235">
        <v>66.6</v>
      </c>
      <c r="P377" s="245">
        <f t="shared" si="13"/>
        <v>166.5</v>
      </c>
      <c r="Q377" s="4"/>
    </row>
    <row r="378" ht="15.75" customHeight="1">
      <c r="A378" s="239">
        <v>187.0</v>
      </c>
      <c r="B378" s="128">
        <f t="shared" si="1"/>
        <v>0</v>
      </c>
      <c r="C378" s="129">
        <f t="shared" si="2"/>
        <v>4</v>
      </c>
      <c r="D378" s="130">
        <f t="shared" si="3"/>
        <v>0</v>
      </c>
      <c r="E378" s="131">
        <f t="shared" si="4"/>
        <v>0</v>
      </c>
      <c r="F378" s="133">
        <f t="shared" si="5"/>
        <v>0</v>
      </c>
      <c r="G378" s="128">
        <f t="shared" si="6"/>
        <v>1</v>
      </c>
      <c r="H378" s="129">
        <f t="shared" si="7"/>
        <v>0</v>
      </c>
      <c r="I378" s="130">
        <f t="shared" si="8"/>
        <v>0</v>
      </c>
      <c r="J378" s="131">
        <f t="shared" si="9"/>
        <v>0</v>
      </c>
      <c r="K378" s="133">
        <f t="shared" si="10"/>
        <v>0</v>
      </c>
      <c r="L378" s="132">
        <f t="shared" si="11"/>
        <v>0</v>
      </c>
      <c r="M378" s="244">
        <f t="shared" si="12"/>
        <v>0</v>
      </c>
      <c r="N378" s="233"/>
      <c r="O378" s="235">
        <v>66.8</v>
      </c>
      <c r="P378" s="245">
        <f t="shared" si="13"/>
        <v>167</v>
      </c>
      <c r="Q378" s="4"/>
    </row>
    <row r="379" ht="15.75" customHeight="1">
      <c r="A379" s="239">
        <v>187.5</v>
      </c>
      <c r="B379" s="128">
        <f t="shared" si="1"/>
        <v>0</v>
      </c>
      <c r="C379" s="129">
        <f t="shared" si="2"/>
        <v>4</v>
      </c>
      <c r="D379" s="130">
        <f t="shared" si="3"/>
        <v>0</v>
      </c>
      <c r="E379" s="131">
        <f t="shared" si="4"/>
        <v>0</v>
      </c>
      <c r="F379" s="133">
        <f t="shared" si="5"/>
        <v>0</v>
      </c>
      <c r="G379" s="128">
        <f t="shared" si="6"/>
        <v>1</v>
      </c>
      <c r="H379" s="129">
        <f t="shared" si="7"/>
        <v>0</v>
      </c>
      <c r="I379" s="130">
        <f t="shared" si="8"/>
        <v>0</v>
      </c>
      <c r="J379" s="131">
        <f t="shared" si="9"/>
        <v>0</v>
      </c>
      <c r="K379" s="133">
        <f t="shared" si="10"/>
        <v>0</v>
      </c>
      <c r="L379" s="132">
        <f t="shared" si="11"/>
        <v>0</v>
      </c>
      <c r="M379" s="244">
        <f t="shared" si="12"/>
        <v>0</v>
      </c>
      <c r="N379" s="233"/>
      <c r="O379" s="235">
        <v>67.0</v>
      </c>
      <c r="P379" s="245">
        <f t="shared" si="13"/>
        <v>167.5</v>
      </c>
      <c r="Q379" s="4"/>
    </row>
    <row r="380" ht="15.75" customHeight="1">
      <c r="A380" s="239">
        <v>188.0</v>
      </c>
      <c r="B380" s="128">
        <f t="shared" si="1"/>
        <v>0</v>
      </c>
      <c r="C380" s="129">
        <f t="shared" si="2"/>
        <v>4</v>
      </c>
      <c r="D380" s="130">
        <f t="shared" si="3"/>
        <v>0</v>
      </c>
      <c r="E380" s="131">
        <f t="shared" si="4"/>
        <v>0</v>
      </c>
      <c r="F380" s="133">
        <f t="shared" si="5"/>
        <v>0</v>
      </c>
      <c r="G380" s="128">
        <f t="shared" si="6"/>
        <v>1</v>
      </c>
      <c r="H380" s="129">
        <f t="shared" si="7"/>
        <v>0</v>
      </c>
      <c r="I380" s="130">
        <f t="shared" si="8"/>
        <v>0</v>
      </c>
      <c r="J380" s="131">
        <f t="shared" si="9"/>
        <v>0</v>
      </c>
      <c r="K380" s="133">
        <f t="shared" si="10"/>
        <v>0</v>
      </c>
      <c r="L380" s="132">
        <f t="shared" si="11"/>
        <v>0</v>
      </c>
      <c r="M380" s="244">
        <f t="shared" si="12"/>
        <v>0</v>
      </c>
      <c r="N380" s="233"/>
      <c r="O380" s="235">
        <v>67.2</v>
      </c>
      <c r="P380" s="245">
        <f t="shared" si="13"/>
        <v>168</v>
      </c>
      <c r="Q380" s="4"/>
    </row>
    <row r="381" ht="15.75" customHeight="1">
      <c r="A381" s="239">
        <v>188.5</v>
      </c>
      <c r="B381" s="128">
        <f t="shared" si="1"/>
        <v>0</v>
      </c>
      <c r="C381" s="129">
        <f t="shared" si="2"/>
        <v>4</v>
      </c>
      <c r="D381" s="130">
        <f t="shared" si="3"/>
        <v>0</v>
      </c>
      <c r="E381" s="131">
        <f t="shared" si="4"/>
        <v>0</v>
      </c>
      <c r="F381" s="133">
        <f t="shared" si="5"/>
        <v>0</v>
      </c>
      <c r="G381" s="128">
        <f t="shared" si="6"/>
        <v>1</v>
      </c>
      <c r="H381" s="129">
        <f t="shared" si="7"/>
        <v>0</v>
      </c>
      <c r="I381" s="130">
        <f t="shared" si="8"/>
        <v>0</v>
      </c>
      <c r="J381" s="131">
        <f t="shared" si="9"/>
        <v>0</v>
      </c>
      <c r="K381" s="133">
        <f t="shared" si="10"/>
        <v>0</v>
      </c>
      <c r="L381" s="132">
        <f t="shared" si="11"/>
        <v>0</v>
      </c>
      <c r="M381" s="244">
        <f t="shared" si="12"/>
        <v>0</v>
      </c>
      <c r="N381" s="233"/>
      <c r="O381" s="235">
        <v>67.4</v>
      </c>
      <c r="P381" s="245">
        <f t="shared" si="13"/>
        <v>168.5</v>
      </c>
      <c r="Q381" s="4"/>
    </row>
    <row r="382" ht="15.75" customHeight="1">
      <c r="A382" s="239">
        <v>189.0</v>
      </c>
      <c r="B382" s="128">
        <f t="shared" si="1"/>
        <v>0</v>
      </c>
      <c r="C382" s="129">
        <f t="shared" si="2"/>
        <v>4</v>
      </c>
      <c r="D382" s="130">
        <f t="shared" si="3"/>
        <v>0</v>
      </c>
      <c r="E382" s="131">
        <f t="shared" si="4"/>
        <v>0</v>
      </c>
      <c r="F382" s="133">
        <f t="shared" si="5"/>
        <v>0</v>
      </c>
      <c r="G382" s="128">
        <f t="shared" si="6"/>
        <v>1</v>
      </c>
      <c r="H382" s="129">
        <f t="shared" si="7"/>
        <v>0</v>
      </c>
      <c r="I382" s="130">
        <f t="shared" si="8"/>
        <v>0</v>
      </c>
      <c r="J382" s="131">
        <f t="shared" si="9"/>
        <v>0</v>
      </c>
      <c r="K382" s="133">
        <f t="shared" si="10"/>
        <v>0</v>
      </c>
      <c r="L382" s="132">
        <f t="shared" si="11"/>
        <v>0</v>
      </c>
      <c r="M382" s="244">
        <f t="shared" si="12"/>
        <v>0</v>
      </c>
      <c r="N382" s="233"/>
      <c r="O382" s="235">
        <v>67.6</v>
      </c>
      <c r="P382" s="245">
        <f t="shared" si="13"/>
        <v>169</v>
      </c>
      <c r="Q382" s="4"/>
    </row>
    <row r="383" ht="15.75" customHeight="1">
      <c r="A383" s="239">
        <v>189.5</v>
      </c>
      <c r="B383" s="128">
        <f t="shared" si="1"/>
        <v>0</v>
      </c>
      <c r="C383" s="129">
        <f t="shared" si="2"/>
        <v>4</v>
      </c>
      <c r="D383" s="130">
        <f t="shared" si="3"/>
        <v>0</v>
      </c>
      <c r="E383" s="131">
        <f t="shared" si="4"/>
        <v>0</v>
      </c>
      <c r="F383" s="133">
        <f t="shared" si="5"/>
        <v>0</v>
      </c>
      <c r="G383" s="128">
        <f t="shared" si="6"/>
        <v>1</v>
      </c>
      <c r="H383" s="129">
        <f t="shared" si="7"/>
        <v>0</v>
      </c>
      <c r="I383" s="130">
        <f t="shared" si="8"/>
        <v>0</v>
      </c>
      <c r="J383" s="131">
        <f t="shared" si="9"/>
        <v>0</v>
      </c>
      <c r="K383" s="133">
        <f t="shared" si="10"/>
        <v>0</v>
      </c>
      <c r="L383" s="132">
        <f t="shared" si="11"/>
        <v>0</v>
      </c>
      <c r="M383" s="244">
        <f t="shared" si="12"/>
        <v>0</v>
      </c>
      <c r="N383" s="233"/>
      <c r="O383" s="235">
        <v>67.8</v>
      </c>
      <c r="P383" s="245">
        <f t="shared" si="13"/>
        <v>169.5</v>
      </c>
      <c r="Q383" s="4"/>
    </row>
    <row r="384" ht="15.75" customHeight="1">
      <c r="A384" s="239">
        <v>190.0</v>
      </c>
      <c r="B384" s="128">
        <f t="shared" si="1"/>
        <v>0</v>
      </c>
      <c r="C384" s="129">
        <f t="shared" si="2"/>
        <v>4</v>
      </c>
      <c r="D384" s="130">
        <f t="shared" si="3"/>
        <v>0</v>
      </c>
      <c r="E384" s="131">
        <f t="shared" si="4"/>
        <v>0</v>
      </c>
      <c r="F384" s="133">
        <f t="shared" si="5"/>
        <v>1</v>
      </c>
      <c r="G384" s="128">
        <f t="shared" si="6"/>
        <v>0</v>
      </c>
      <c r="H384" s="129">
        <f t="shared" si="7"/>
        <v>0</v>
      </c>
      <c r="I384" s="130">
        <f t="shared" si="8"/>
        <v>0</v>
      </c>
      <c r="J384" s="131">
        <f t="shared" si="9"/>
        <v>0</v>
      </c>
      <c r="K384" s="133">
        <f t="shared" si="10"/>
        <v>0</v>
      </c>
      <c r="L384" s="132">
        <f t="shared" si="11"/>
        <v>0</v>
      </c>
      <c r="M384" s="244">
        <f t="shared" si="12"/>
        <v>0</v>
      </c>
      <c r="N384" s="233"/>
      <c r="O384" s="235">
        <v>68.0</v>
      </c>
      <c r="P384" s="245">
        <f t="shared" si="13"/>
        <v>170</v>
      </c>
      <c r="Q384" s="4"/>
    </row>
    <row r="385" ht="15.75" customHeight="1">
      <c r="A385" s="239">
        <v>190.5</v>
      </c>
      <c r="B385" s="128">
        <f t="shared" si="1"/>
        <v>0</v>
      </c>
      <c r="C385" s="129">
        <f t="shared" si="2"/>
        <v>4</v>
      </c>
      <c r="D385" s="130">
        <f t="shared" si="3"/>
        <v>0</v>
      </c>
      <c r="E385" s="131">
        <f t="shared" si="4"/>
        <v>0</v>
      </c>
      <c r="F385" s="133">
        <f t="shared" si="5"/>
        <v>1</v>
      </c>
      <c r="G385" s="128">
        <f t="shared" si="6"/>
        <v>0</v>
      </c>
      <c r="H385" s="129">
        <f t="shared" si="7"/>
        <v>0</v>
      </c>
      <c r="I385" s="130">
        <f t="shared" si="8"/>
        <v>0</v>
      </c>
      <c r="J385" s="131">
        <f t="shared" si="9"/>
        <v>0</v>
      </c>
      <c r="K385" s="133">
        <f t="shared" si="10"/>
        <v>0</v>
      </c>
      <c r="L385" s="132">
        <f t="shared" si="11"/>
        <v>0</v>
      </c>
      <c r="M385" s="244">
        <f t="shared" si="12"/>
        <v>0</v>
      </c>
      <c r="N385" s="233"/>
      <c r="O385" s="235">
        <v>68.2</v>
      </c>
      <c r="P385" s="245">
        <f t="shared" si="13"/>
        <v>170.5</v>
      </c>
      <c r="Q385" s="4"/>
    </row>
    <row r="386" ht="15.75" customHeight="1">
      <c r="A386" s="239">
        <v>191.0</v>
      </c>
      <c r="B386" s="128">
        <f t="shared" si="1"/>
        <v>0</v>
      </c>
      <c r="C386" s="129">
        <f t="shared" si="2"/>
        <v>4</v>
      </c>
      <c r="D386" s="130">
        <f t="shared" si="3"/>
        <v>0</v>
      </c>
      <c r="E386" s="131">
        <f t="shared" si="4"/>
        <v>0</v>
      </c>
      <c r="F386" s="133">
        <f t="shared" si="5"/>
        <v>1</v>
      </c>
      <c r="G386" s="128">
        <f t="shared" si="6"/>
        <v>0</v>
      </c>
      <c r="H386" s="129">
        <f t="shared" si="7"/>
        <v>0</v>
      </c>
      <c r="I386" s="130">
        <f t="shared" si="8"/>
        <v>0</v>
      </c>
      <c r="J386" s="131">
        <f t="shared" si="9"/>
        <v>0</v>
      </c>
      <c r="K386" s="133">
        <f t="shared" si="10"/>
        <v>0</v>
      </c>
      <c r="L386" s="132">
        <f t="shared" si="11"/>
        <v>0</v>
      </c>
      <c r="M386" s="244">
        <f t="shared" si="12"/>
        <v>0</v>
      </c>
      <c r="N386" s="233"/>
      <c r="O386" s="235">
        <v>68.4</v>
      </c>
      <c r="P386" s="245">
        <f t="shared" si="13"/>
        <v>171</v>
      </c>
      <c r="Q386" s="4"/>
    </row>
    <row r="387" ht="15.75" customHeight="1">
      <c r="A387" s="239">
        <v>191.5</v>
      </c>
      <c r="B387" s="128">
        <f t="shared" si="1"/>
        <v>0</v>
      </c>
      <c r="C387" s="129">
        <f t="shared" si="2"/>
        <v>4</v>
      </c>
      <c r="D387" s="130">
        <f t="shared" si="3"/>
        <v>0</v>
      </c>
      <c r="E387" s="131">
        <f t="shared" si="4"/>
        <v>0</v>
      </c>
      <c r="F387" s="133">
        <f t="shared" si="5"/>
        <v>1</v>
      </c>
      <c r="G387" s="128">
        <f t="shared" si="6"/>
        <v>0</v>
      </c>
      <c r="H387" s="129">
        <f t="shared" si="7"/>
        <v>0</v>
      </c>
      <c r="I387" s="130">
        <f t="shared" si="8"/>
        <v>0</v>
      </c>
      <c r="J387" s="131">
        <f t="shared" si="9"/>
        <v>0</v>
      </c>
      <c r="K387" s="133">
        <f t="shared" si="10"/>
        <v>0</v>
      </c>
      <c r="L387" s="132">
        <f t="shared" si="11"/>
        <v>0</v>
      </c>
      <c r="M387" s="244">
        <f t="shared" si="12"/>
        <v>0</v>
      </c>
      <c r="N387" s="233"/>
      <c r="O387" s="235">
        <v>68.6</v>
      </c>
      <c r="P387" s="245">
        <f t="shared" si="13"/>
        <v>171.5</v>
      </c>
      <c r="Q387" s="4"/>
    </row>
    <row r="388" ht="15.75" customHeight="1">
      <c r="A388" s="239">
        <v>192.0</v>
      </c>
      <c r="B388" s="128">
        <f t="shared" si="1"/>
        <v>0</v>
      </c>
      <c r="C388" s="129">
        <f t="shared" si="2"/>
        <v>4</v>
      </c>
      <c r="D388" s="130">
        <f t="shared" si="3"/>
        <v>0</v>
      </c>
      <c r="E388" s="131">
        <f t="shared" si="4"/>
        <v>0</v>
      </c>
      <c r="F388" s="133">
        <f t="shared" si="5"/>
        <v>1</v>
      </c>
      <c r="G388" s="128">
        <f t="shared" si="6"/>
        <v>0</v>
      </c>
      <c r="H388" s="129">
        <f t="shared" si="7"/>
        <v>0</v>
      </c>
      <c r="I388" s="130">
        <f t="shared" si="8"/>
        <v>0</v>
      </c>
      <c r="J388" s="131">
        <f t="shared" si="9"/>
        <v>0</v>
      </c>
      <c r="K388" s="133">
        <f t="shared" si="10"/>
        <v>0</v>
      </c>
      <c r="L388" s="132">
        <f t="shared" si="11"/>
        <v>0</v>
      </c>
      <c r="M388" s="244">
        <f t="shared" si="12"/>
        <v>0</v>
      </c>
      <c r="N388" s="233"/>
      <c r="O388" s="235">
        <v>68.8</v>
      </c>
      <c r="P388" s="245">
        <f t="shared" si="13"/>
        <v>172</v>
      </c>
      <c r="Q388" s="4"/>
    </row>
    <row r="389" ht="15.75" customHeight="1">
      <c r="A389" s="239">
        <v>192.5</v>
      </c>
      <c r="B389" s="128">
        <f t="shared" si="1"/>
        <v>0</v>
      </c>
      <c r="C389" s="129">
        <f t="shared" si="2"/>
        <v>4</v>
      </c>
      <c r="D389" s="130">
        <f t="shared" si="3"/>
        <v>0</v>
      </c>
      <c r="E389" s="131">
        <f t="shared" si="4"/>
        <v>0</v>
      </c>
      <c r="F389" s="133">
        <f t="shared" si="5"/>
        <v>1</v>
      </c>
      <c r="G389" s="128">
        <f t="shared" si="6"/>
        <v>0</v>
      </c>
      <c r="H389" s="129">
        <f t="shared" si="7"/>
        <v>0</v>
      </c>
      <c r="I389" s="130">
        <f t="shared" si="8"/>
        <v>0</v>
      </c>
      <c r="J389" s="131">
        <f t="shared" si="9"/>
        <v>0</v>
      </c>
      <c r="K389" s="133">
        <f t="shared" si="10"/>
        <v>0</v>
      </c>
      <c r="L389" s="132">
        <f t="shared" si="11"/>
        <v>0</v>
      </c>
      <c r="M389" s="244">
        <f t="shared" si="12"/>
        <v>0</v>
      </c>
      <c r="N389" s="233"/>
      <c r="O389" s="235">
        <v>69.0</v>
      </c>
      <c r="P389" s="245">
        <f t="shared" si="13"/>
        <v>172.5</v>
      </c>
      <c r="Q389" s="4"/>
    </row>
    <row r="390" ht="15.75" customHeight="1">
      <c r="A390" s="239">
        <v>193.0</v>
      </c>
      <c r="B390" s="128">
        <f t="shared" si="1"/>
        <v>0</v>
      </c>
      <c r="C390" s="129">
        <f t="shared" si="2"/>
        <v>4</v>
      </c>
      <c r="D390" s="130">
        <f t="shared" si="3"/>
        <v>0</v>
      </c>
      <c r="E390" s="131">
        <f t="shared" si="4"/>
        <v>0</v>
      </c>
      <c r="F390" s="133">
        <f t="shared" si="5"/>
        <v>1</v>
      </c>
      <c r="G390" s="128">
        <f t="shared" si="6"/>
        <v>0</v>
      </c>
      <c r="H390" s="129">
        <f t="shared" si="7"/>
        <v>0</v>
      </c>
      <c r="I390" s="130">
        <f t="shared" si="8"/>
        <v>0</v>
      </c>
      <c r="J390" s="131">
        <f t="shared" si="9"/>
        <v>0</v>
      </c>
      <c r="K390" s="133">
        <f t="shared" si="10"/>
        <v>0</v>
      </c>
      <c r="L390" s="132">
        <f t="shared" si="11"/>
        <v>0</v>
      </c>
      <c r="M390" s="244">
        <f t="shared" si="12"/>
        <v>0</v>
      </c>
      <c r="N390" s="233"/>
      <c r="O390" s="235">
        <v>69.2</v>
      </c>
      <c r="P390" s="245">
        <f t="shared" si="13"/>
        <v>173</v>
      </c>
      <c r="Q390" s="4"/>
    </row>
    <row r="391" ht="15.75" customHeight="1">
      <c r="A391" s="239">
        <v>193.5</v>
      </c>
      <c r="B391" s="128">
        <f t="shared" si="1"/>
        <v>0</v>
      </c>
      <c r="C391" s="129">
        <f t="shared" si="2"/>
        <v>4</v>
      </c>
      <c r="D391" s="130">
        <f t="shared" si="3"/>
        <v>0</v>
      </c>
      <c r="E391" s="131">
        <f t="shared" si="4"/>
        <v>0</v>
      </c>
      <c r="F391" s="133">
        <f t="shared" si="5"/>
        <v>1</v>
      </c>
      <c r="G391" s="128">
        <f t="shared" si="6"/>
        <v>0</v>
      </c>
      <c r="H391" s="129">
        <f t="shared" si="7"/>
        <v>0</v>
      </c>
      <c r="I391" s="130">
        <f t="shared" si="8"/>
        <v>0</v>
      </c>
      <c r="J391" s="131">
        <f t="shared" si="9"/>
        <v>0</v>
      </c>
      <c r="K391" s="133">
        <f t="shared" si="10"/>
        <v>0</v>
      </c>
      <c r="L391" s="132">
        <f t="shared" si="11"/>
        <v>0</v>
      </c>
      <c r="M391" s="244">
        <f t="shared" si="12"/>
        <v>0</v>
      </c>
      <c r="N391" s="233"/>
      <c r="O391" s="235">
        <v>69.4</v>
      </c>
      <c r="P391" s="245">
        <f t="shared" si="13"/>
        <v>173.5</v>
      </c>
      <c r="Q391" s="4"/>
    </row>
    <row r="392" ht="15.75" customHeight="1">
      <c r="A392" s="239">
        <v>194.0</v>
      </c>
      <c r="B392" s="128">
        <f t="shared" si="1"/>
        <v>0</v>
      </c>
      <c r="C392" s="129">
        <f t="shared" si="2"/>
        <v>4</v>
      </c>
      <c r="D392" s="130">
        <f t="shared" si="3"/>
        <v>0</v>
      </c>
      <c r="E392" s="131">
        <f t="shared" si="4"/>
        <v>0</v>
      </c>
      <c r="F392" s="133">
        <f t="shared" si="5"/>
        <v>1</v>
      </c>
      <c r="G392" s="128">
        <f t="shared" si="6"/>
        <v>0</v>
      </c>
      <c r="H392" s="129">
        <f t="shared" si="7"/>
        <v>0</v>
      </c>
      <c r="I392" s="130">
        <f t="shared" si="8"/>
        <v>0</v>
      </c>
      <c r="J392" s="131">
        <f t="shared" si="9"/>
        <v>0</v>
      </c>
      <c r="K392" s="133">
        <f t="shared" si="10"/>
        <v>0</v>
      </c>
      <c r="L392" s="132">
        <f t="shared" si="11"/>
        <v>0</v>
      </c>
      <c r="M392" s="244">
        <f t="shared" si="12"/>
        <v>0</v>
      </c>
      <c r="N392" s="233"/>
      <c r="O392" s="235">
        <v>69.6</v>
      </c>
      <c r="P392" s="245">
        <f t="shared" si="13"/>
        <v>174</v>
      </c>
      <c r="Q392" s="4"/>
    </row>
    <row r="393" ht="15.75" customHeight="1">
      <c r="A393" s="239">
        <v>194.5</v>
      </c>
      <c r="B393" s="128">
        <f t="shared" si="1"/>
        <v>0</v>
      </c>
      <c r="C393" s="129">
        <f t="shared" si="2"/>
        <v>4</v>
      </c>
      <c r="D393" s="130">
        <f t="shared" si="3"/>
        <v>0</v>
      </c>
      <c r="E393" s="131">
        <f t="shared" si="4"/>
        <v>0</v>
      </c>
      <c r="F393" s="133">
        <f t="shared" si="5"/>
        <v>1</v>
      </c>
      <c r="G393" s="128">
        <f t="shared" si="6"/>
        <v>0</v>
      </c>
      <c r="H393" s="129">
        <f t="shared" si="7"/>
        <v>0</v>
      </c>
      <c r="I393" s="130">
        <f t="shared" si="8"/>
        <v>0</v>
      </c>
      <c r="J393" s="131">
        <f t="shared" si="9"/>
        <v>0</v>
      </c>
      <c r="K393" s="133">
        <f t="shared" si="10"/>
        <v>0</v>
      </c>
      <c r="L393" s="132">
        <f t="shared" si="11"/>
        <v>0</v>
      </c>
      <c r="M393" s="244">
        <f t="shared" si="12"/>
        <v>0</v>
      </c>
      <c r="N393" s="233"/>
      <c r="O393" s="235">
        <v>69.8</v>
      </c>
      <c r="P393" s="245">
        <f t="shared" si="13"/>
        <v>174.5</v>
      </c>
      <c r="Q393" s="4"/>
    </row>
    <row r="394" ht="15.75" customHeight="1">
      <c r="A394" s="239">
        <v>195.0</v>
      </c>
      <c r="B394" s="128">
        <f t="shared" si="1"/>
        <v>0</v>
      </c>
      <c r="C394" s="129">
        <f t="shared" si="2"/>
        <v>4</v>
      </c>
      <c r="D394" s="130">
        <f t="shared" si="3"/>
        <v>0</v>
      </c>
      <c r="E394" s="131">
        <f t="shared" si="4"/>
        <v>0</v>
      </c>
      <c r="F394" s="133">
        <f t="shared" si="5"/>
        <v>1</v>
      </c>
      <c r="G394" s="128">
        <f t="shared" si="6"/>
        <v>1</v>
      </c>
      <c r="H394" s="129">
        <f t="shared" si="7"/>
        <v>0</v>
      </c>
      <c r="I394" s="130">
        <f t="shared" si="8"/>
        <v>0</v>
      </c>
      <c r="J394" s="131">
        <f t="shared" si="9"/>
        <v>0</v>
      </c>
      <c r="K394" s="133">
        <f t="shared" si="10"/>
        <v>0</v>
      </c>
      <c r="L394" s="132">
        <f t="shared" si="11"/>
        <v>0</v>
      </c>
      <c r="M394" s="244">
        <f t="shared" si="12"/>
        <v>0</v>
      </c>
      <c r="N394" s="233"/>
      <c r="O394" s="235">
        <v>70.0</v>
      </c>
      <c r="P394" s="245">
        <f t="shared" si="13"/>
        <v>175</v>
      </c>
      <c r="Q394" s="4"/>
    </row>
    <row r="395" ht="15.75" customHeight="1">
      <c r="A395" s="239">
        <v>195.5</v>
      </c>
      <c r="B395" s="128">
        <f t="shared" si="1"/>
        <v>0</v>
      </c>
      <c r="C395" s="129">
        <f t="shared" si="2"/>
        <v>4</v>
      </c>
      <c r="D395" s="130">
        <f t="shared" si="3"/>
        <v>0</v>
      </c>
      <c r="E395" s="131">
        <f t="shared" si="4"/>
        <v>0</v>
      </c>
      <c r="F395" s="133">
        <f t="shared" si="5"/>
        <v>1</v>
      </c>
      <c r="G395" s="128">
        <f t="shared" si="6"/>
        <v>1</v>
      </c>
      <c r="H395" s="129">
        <f t="shared" si="7"/>
        <v>0</v>
      </c>
      <c r="I395" s="130">
        <f t="shared" si="8"/>
        <v>0</v>
      </c>
      <c r="J395" s="131">
        <f t="shared" si="9"/>
        <v>0</v>
      </c>
      <c r="K395" s="133">
        <f t="shared" si="10"/>
        <v>0</v>
      </c>
      <c r="L395" s="132">
        <f t="shared" si="11"/>
        <v>0</v>
      </c>
      <c r="M395" s="244">
        <f t="shared" si="12"/>
        <v>0</v>
      </c>
      <c r="N395" s="233"/>
      <c r="O395" s="235">
        <v>70.2</v>
      </c>
      <c r="P395" s="245">
        <f t="shared" si="13"/>
        <v>175.5</v>
      </c>
      <c r="Q395" s="4"/>
    </row>
    <row r="396" ht="15.75" customHeight="1">
      <c r="A396" s="239">
        <v>196.0</v>
      </c>
      <c r="B396" s="128">
        <f t="shared" si="1"/>
        <v>0</v>
      </c>
      <c r="C396" s="129">
        <f t="shared" si="2"/>
        <v>4</v>
      </c>
      <c r="D396" s="130">
        <f t="shared" si="3"/>
        <v>0</v>
      </c>
      <c r="E396" s="131">
        <f t="shared" si="4"/>
        <v>0</v>
      </c>
      <c r="F396" s="133">
        <f t="shared" si="5"/>
        <v>1</v>
      </c>
      <c r="G396" s="128">
        <f t="shared" si="6"/>
        <v>1</v>
      </c>
      <c r="H396" s="129">
        <f t="shared" si="7"/>
        <v>0</v>
      </c>
      <c r="I396" s="130">
        <f t="shared" si="8"/>
        <v>0</v>
      </c>
      <c r="J396" s="131">
        <f t="shared" si="9"/>
        <v>0</v>
      </c>
      <c r="K396" s="133">
        <f t="shared" si="10"/>
        <v>0</v>
      </c>
      <c r="L396" s="132">
        <f t="shared" si="11"/>
        <v>0</v>
      </c>
      <c r="M396" s="244">
        <f t="shared" si="12"/>
        <v>0</v>
      </c>
      <c r="N396" s="233"/>
      <c r="O396" s="235">
        <v>70.4</v>
      </c>
      <c r="P396" s="245">
        <f t="shared" si="13"/>
        <v>176</v>
      </c>
      <c r="Q396" s="4"/>
    </row>
    <row r="397" ht="15.75" customHeight="1">
      <c r="A397" s="239">
        <v>196.5</v>
      </c>
      <c r="B397" s="128">
        <f t="shared" si="1"/>
        <v>0</v>
      </c>
      <c r="C397" s="129">
        <f t="shared" si="2"/>
        <v>4</v>
      </c>
      <c r="D397" s="130">
        <f t="shared" si="3"/>
        <v>0</v>
      </c>
      <c r="E397" s="131">
        <f t="shared" si="4"/>
        <v>0</v>
      </c>
      <c r="F397" s="133">
        <f t="shared" si="5"/>
        <v>1</v>
      </c>
      <c r="G397" s="128">
        <f t="shared" si="6"/>
        <v>1</v>
      </c>
      <c r="H397" s="129">
        <f t="shared" si="7"/>
        <v>0</v>
      </c>
      <c r="I397" s="130">
        <f t="shared" si="8"/>
        <v>0</v>
      </c>
      <c r="J397" s="131">
        <f t="shared" si="9"/>
        <v>0</v>
      </c>
      <c r="K397" s="133">
        <f t="shared" si="10"/>
        <v>0</v>
      </c>
      <c r="L397" s="132">
        <f t="shared" si="11"/>
        <v>0</v>
      </c>
      <c r="M397" s="244">
        <f t="shared" si="12"/>
        <v>0</v>
      </c>
      <c r="N397" s="233"/>
      <c r="O397" s="235">
        <v>70.6</v>
      </c>
      <c r="P397" s="245">
        <f t="shared" si="13"/>
        <v>176.5</v>
      </c>
      <c r="Q397" s="4"/>
    </row>
    <row r="398" ht="15.75" customHeight="1">
      <c r="A398" s="239">
        <v>197.0</v>
      </c>
      <c r="B398" s="128">
        <f t="shared" si="1"/>
        <v>0</v>
      </c>
      <c r="C398" s="129">
        <f t="shared" si="2"/>
        <v>4</v>
      </c>
      <c r="D398" s="130">
        <f t="shared" si="3"/>
        <v>0</v>
      </c>
      <c r="E398" s="131">
        <f t="shared" si="4"/>
        <v>0</v>
      </c>
      <c r="F398" s="133">
        <f t="shared" si="5"/>
        <v>1</v>
      </c>
      <c r="G398" s="128">
        <f t="shared" si="6"/>
        <v>1</v>
      </c>
      <c r="H398" s="129">
        <f t="shared" si="7"/>
        <v>0</v>
      </c>
      <c r="I398" s="130">
        <f t="shared" si="8"/>
        <v>0</v>
      </c>
      <c r="J398" s="131">
        <f t="shared" si="9"/>
        <v>0</v>
      </c>
      <c r="K398" s="133">
        <f t="shared" si="10"/>
        <v>0</v>
      </c>
      <c r="L398" s="132">
        <f t="shared" si="11"/>
        <v>0</v>
      </c>
      <c r="M398" s="244">
        <f t="shared" si="12"/>
        <v>0</v>
      </c>
      <c r="N398" s="233"/>
      <c r="O398" s="235">
        <v>70.8</v>
      </c>
      <c r="P398" s="245">
        <f t="shared" si="13"/>
        <v>177</v>
      </c>
      <c r="Q398" s="4"/>
    </row>
    <row r="399" ht="15.75" customHeight="1">
      <c r="A399" s="239">
        <v>197.5</v>
      </c>
      <c r="B399" s="128">
        <f t="shared" si="1"/>
        <v>0</v>
      </c>
      <c r="C399" s="129">
        <f t="shared" si="2"/>
        <v>4</v>
      </c>
      <c r="D399" s="130">
        <f t="shared" si="3"/>
        <v>0</v>
      </c>
      <c r="E399" s="131">
        <f t="shared" si="4"/>
        <v>0</v>
      </c>
      <c r="F399" s="133">
        <f t="shared" si="5"/>
        <v>1</v>
      </c>
      <c r="G399" s="128">
        <f t="shared" si="6"/>
        <v>1</v>
      </c>
      <c r="H399" s="129">
        <f t="shared" si="7"/>
        <v>0</v>
      </c>
      <c r="I399" s="130">
        <f t="shared" si="8"/>
        <v>0</v>
      </c>
      <c r="J399" s="131">
        <f t="shared" si="9"/>
        <v>0</v>
      </c>
      <c r="K399" s="133">
        <f t="shared" si="10"/>
        <v>0</v>
      </c>
      <c r="L399" s="132">
        <f t="shared" si="11"/>
        <v>0</v>
      </c>
      <c r="M399" s="244">
        <f t="shared" si="12"/>
        <v>0</v>
      </c>
      <c r="N399" s="233"/>
      <c r="O399" s="235">
        <v>71.0</v>
      </c>
      <c r="P399" s="245">
        <f t="shared" si="13"/>
        <v>177.5</v>
      </c>
      <c r="Q399" s="4"/>
    </row>
    <row r="400" ht="15.75" customHeight="1">
      <c r="A400" s="239">
        <v>198.0</v>
      </c>
      <c r="B400" s="128">
        <f t="shared" si="1"/>
        <v>0</v>
      </c>
      <c r="C400" s="129">
        <f t="shared" si="2"/>
        <v>4</v>
      </c>
      <c r="D400" s="130">
        <f t="shared" si="3"/>
        <v>0</v>
      </c>
      <c r="E400" s="131">
        <f t="shared" si="4"/>
        <v>0</v>
      </c>
      <c r="F400" s="133">
        <f t="shared" si="5"/>
        <v>1</v>
      </c>
      <c r="G400" s="128">
        <f t="shared" si="6"/>
        <v>1</v>
      </c>
      <c r="H400" s="129">
        <f t="shared" si="7"/>
        <v>0</v>
      </c>
      <c r="I400" s="130">
        <f t="shared" si="8"/>
        <v>0</v>
      </c>
      <c r="J400" s="131">
        <f t="shared" si="9"/>
        <v>0</v>
      </c>
      <c r="K400" s="133">
        <f t="shared" si="10"/>
        <v>0</v>
      </c>
      <c r="L400" s="132">
        <f t="shared" si="11"/>
        <v>0</v>
      </c>
      <c r="M400" s="244">
        <f t="shared" si="12"/>
        <v>0</v>
      </c>
      <c r="N400" s="233"/>
      <c r="O400" s="235">
        <v>71.2</v>
      </c>
      <c r="P400" s="245">
        <f t="shared" si="13"/>
        <v>178</v>
      </c>
      <c r="Q400" s="4"/>
    </row>
    <row r="401" ht="15.75" customHeight="1">
      <c r="A401" s="239">
        <v>198.5</v>
      </c>
      <c r="B401" s="128">
        <f t="shared" si="1"/>
        <v>0</v>
      </c>
      <c r="C401" s="129">
        <f t="shared" si="2"/>
        <v>4</v>
      </c>
      <c r="D401" s="130">
        <f t="shared" si="3"/>
        <v>0</v>
      </c>
      <c r="E401" s="131">
        <f t="shared" si="4"/>
        <v>0</v>
      </c>
      <c r="F401" s="133">
        <f t="shared" si="5"/>
        <v>1</v>
      </c>
      <c r="G401" s="128">
        <f t="shared" si="6"/>
        <v>1</v>
      </c>
      <c r="H401" s="129">
        <f t="shared" si="7"/>
        <v>0</v>
      </c>
      <c r="I401" s="130">
        <f t="shared" si="8"/>
        <v>0</v>
      </c>
      <c r="J401" s="131">
        <f t="shared" si="9"/>
        <v>0</v>
      </c>
      <c r="K401" s="133">
        <f t="shared" si="10"/>
        <v>0</v>
      </c>
      <c r="L401" s="132">
        <f t="shared" si="11"/>
        <v>0</v>
      </c>
      <c r="M401" s="244">
        <f t="shared" si="12"/>
        <v>0</v>
      </c>
      <c r="N401" s="233"/>
      <c r="O401" s="235">
        <v>71.4</v>
      </c>
      <c r="P401" s="245">
        <f t="shared" si="13"/>
        <v>178.5</v>
      </c>
      <c r="Q401" s="4"/>
    </row>
    <row r="402" ht="15.75" customHeight="1">
      <c r="A402" s="239">
        <v>199.0</v>
      </c>
      <c r="B402" s="128">
        <f t="shared" si="1"/>
        <v>0</v>
      </c>
      <c r="C402" s="129">
        <f t="shared" si="2"/>
        <v>4</v>
      </c>
      <c r="D402" s="130">
        <f t="shared" si="3"/>
        <v>0</v>
      </c>
      <c r="E402" s="131">
        <f t="shared" si="4"/>
        <v>0</v>
      </c>
      <c r="F402" s="133">
        <f t="shared" si="5"/>
        <v>1</v>
      </c>
      <c r="G402" s="128">
        <f t="shared" si="6"/>
        <v>1</v>
      </c>
      <c r="H402" s="129">
        <f t="shared" si="7"/>
        <v>0</v>
      </c>
      <c r="I402" s="130">
        <f t="shared" si="8"/>
        <v>0</v>
      </c>
      <c r="J402" s="131">
        <f t="shared" si="9"/>
        <v>0</v>
      </c>
      <c r="K402" s="133">
        <f t="shared" si="10"/>
        <v>0</v>
      </c>
      <c r="L402" s="132">
        <f t="shared" si="11"/>
        <v>0</v>
      </c>
      <c r="M402" s="244">
        <f t="shared" si="12"/>
        <v>0</v>
      </c>
      <c r="N402" s="233"/>
      <c r="O402" s="235">
        <v>71.6</v>
      </c>
      <c r="P402" s="245">
        <f t="shared" si="13"/>
        <v>179</v>
      </c>
      <c r="Q402" s="4"/>
    </row>
    <row r="403" ht="15.75" customHeight="1">
      <c r="A403" s="239">
        <v>199.5</v>
      </c>
      <c r="B403" s="128">
        <f t="shared" si="1"/>
        <v>0</v>
      </c>
      <c r="C403" s="129">
        <f t="shared" si="2"/>
        <v>4</v>
      </c>
      <c r="D403" s="130">
        <f t="shared" si="3"/>
        <v>0</v>
      </c>
      <c r="E403" s="131">
        <f t="shared" si="4"/>
        <v>0</v>
      </c>
      <c r="F403" s="133">
        <f t="shared" si="5"/>
        <v>1</v>
      </c>
      <c r="G403" s="128">
        <f t="shared" si="6"/>
        <v>1</v>
      </c>
      <c r="H403" s="129">
        <f t="shared" si="7"/>
        <v>0</v>
      </c>
      <c r="I403" s="130">
        <f t="shared" si="8"/>
        <v>0</v>
      </c>
      <c r="J403" s="131">
        <f t="shared" si="9"/>
        <v>0</v>
      </c>
      <c r="K403" s="133">
        <f t="shared" si="10"/>
        <v>0</v>
      </c>
      <c r="L403" s="132">
        <f t="shared" si="11"/>
        <v>0</v>
      </c>
      <c r="M403" s="244">
        <f t="shared" si="12"/>
        <v>0</v>
      </c>
      <c r="N403" s="233"/>
      <c r="O403" s="235">
        <v>71.8</v>
      </c>
      <c r="P403" s="245">
        <f t="shared" si="13"/>
        <v>179.5</v>
      </c>
      <c r="Q403" s="4"/>
    </row>
    <row r="404" ht="15.75" customHeight="1">
      <c r="A404" s="239">
        <v>200.0</v>
      </c>
      <c r="B404" s="128">
        <f t="shared" si="1"/>
        <v>0</v>
      </c>
      <c r="C404" s="129">
        <f t="shared" si="2"/>
        <v>4</v>
      </c>
      <c r="D404" s="130">
        <f t="shared" si="3"/>
        <v>0</v>
      </c>
      <c r="E404" s="131">
        <f t="shared" si="4"/>
        <v>1</v>
      </c>
      <c r="F404" s="133">
        <f t="shared" si="5"/>
        <v>0</v>
      </c>
      <c r="G404" s="128">
        <f t="shared" si="6"/>
        <v>0</v>
      </c>
      <c r="H404" s="129">
        <f t="shared" si="7"/>
        <v>0</v>
      </c>
      <c r="I404" s="130">
        <f t="shared" si="8"/>
        <v>0</v>
      </c>
      <c r="J404" s="131">
        <f t="shared" si="9"/>
        <v>0</v>
      </c>
      <c r="K404" s="133">
        <f t="shared" si="10"/>
        <v>0</v>
      </c>
      <c r="L404" s="132">
        <f t="shared" si="11"/>
        <v>0</v>
      </c>
      <c r="M404" s="244">
        <f t="shared" si="12"/>
        <v>0</v>
      </c>
      <c r="N404" s="233"/>
      <c r="O404" s="235">
        <v>72.0</v>
      </c>
      <c r="P404" s="245">
        <f t="shared" si="13"/>
        <v>180</v>
      </c>
      <c r="Q404" s="4"/>
    </row>
    <row r="405" ht="15.75" customHeight="1">
      <c r="A405" s="239">
        <v>200.5</v>
      </c>
      <c r="B405" s="128">
        <f t="shared" si="1"/>
        <v>0</v>
      </c>
      <c r="C405" s="129">
        <f t="shared" si="2"/>
        <v>4</v>
      </c>
      <c r="D405" s="130">
        <f t="shared" si="3"/>
        <v>0</v>
      </c>
      <c r="E405" s="131">
        <f t="shared" si="4"/>
        <v>1</v>
      </c>
      <c r="F405" s="133">
        <f t="shared" si="5"/>
        <v>0</v>
      </c>
      <c r="G405" s="128">
        <f t="shared" si="6"/>
        <v>0</v>
      </c>
      <c r="H405" s="129">
        <f t="shared" si="7"/>
        <v>0</v>
      </c>
      <c r="I405" s="130">
        <f t="shared" si="8"/>
        <v>0</v>
      </c>
      <c r="J405" s="131">
        <f t="shared" si="9"/>
        <v>0</v>
      </c>
      <c r="K405" s="133">
        <f t="shared" si="10"/>
        <v>0</v>
      </c>
      <c r="L405" s="132">
        <f t="shared" si="11"/>
        <v>0</v>
      </c>
      <c r="M405" s="244">
        <f t="shared" si="12"/>
        <v>0</v>
      </c>
      <c r="N405" s="233"/>
      <c r="O405" s="235">
        <v>72.2</v>
      </c>
      <c r="P405" s="245">
        <f t="shared" si="13"/>
        <v>180.5</v>
      </c>
      <c r="Q405" s="4"/>
    </row>
    <row r="406" ht="15.75" customHeight="1">
      <c r="A406" s="239">
        <v>201.0</v>
      </c>
      <c r="B406" s="128">
        <f t="shared" si="1"/>
        <v>0</v>
      </c>
      <c r="C406" s="129">
        <f t="shared" si="2"/>
        <v>4</v>
      </c>
      <c r="D406" s="130">
        <f t="shared" si="3"/>
        <v>0</v>
      </c>
      <c r="E406" s="131">
        <f t="shared" si="4"/>
        <v>1</v>
      </c>
      <c r="F406" s="133">
        <f t="shared" si="5"/>
        <v>0</v>
      </c>
      <c r="G406" s="128">
        <f t="shared" si="6"/>
        <v>0</v>
      </c>
      <c r="H406" s="129">
        <f t="shared" si="7"/>
        <v>0</v>
      </c>
      <c r="I406" s="130">
        <f t="shared" si="8"/>
        <v>0</v>
      </c>
      <c r="J406" s="131">
        <f t="shared" si="9"/>
        <v>0</v>
      </c>
      <c r="K406" s="133">
        <f t="shared" si="10"/>
        <v>0</v>
      </c>
      <c r="L406" s="132">
        <f t="shared" si="11"/>
        <v>0</v>
      </c>
      <c r="M406" s="244">
        <f t="shared" si="12"/>
        <v>0</v>
      </c>
      <c r="N406" s="233"/>
      <c r="O406" s="235">
        <v>72.4</v>
      </c>
      <c r="P406" s="245">
        <f t="shared" si="13"/>
        <v>181</v>
      </c>
      <c r="Q406" s="4"/>
    </row>
    <row r="407" ht="15.75" customHeight="1">
      <c r="A407" s="239">
        <v>201.5</v>
      </c>
      <c r="B407" s="128">
        <f t="shared" si="1"/>
        <v>0</v>
      </c>
      <c r="C407" s="129">
        <f t="shared" si="2"/>
        <v>4</v>
      </c>
      <c r="D407" s="130">
        <f t="shared" si="3"/>
        <v>0</v>
      </c>
      <c r="E407" s="131">
        <f t="shared" si="4"/>
        <v>1</v>
      </c>
      <c r="F407" s="133">
        <f t="shared" si="5"/>
        <v>0</v>
      </c>
      <c r="G407" s="128">
        <f t="shared" si="6"/>
        <v>0</v>
      </c>
      <c r="H407" s="129">
        <f t="shared" si="7"/>
        <v>0</v>
      </c>
      <c r="I407" s="130">
        <f t="shared" si="8"/>
        <v>0</v>
      </c>
      <c r="J407" s="131">
        <f t="shared" si="9"/>
        <v>0</v>
      </c>
      <c r="K407" s="133">
        <f t="shared" si="10"/>
        <v>0</v>
      </c>
      <c r="L407" s="132">
        <f t="shared" si="11"/>
        <v>0</v>
      </c>
      <c r="M407" s="244">
        <f t="shared" si="12"/>
        <v>0</v>
      </c>
      <c r="N407" s="233"/>
      <c r="O407" s="235">
        <v>72.6</v>
      </c>
      <c r="P407" s="245">
        <f t="shared" si="13"/>
        <v>181.5</v>
      </c>
      <c r="Q407" s="4"/>
    </row>
    <row r="408" ht="15.75" customHeight="1">
      <c r="A408" s="239">
        <v>202.0</v>
      </c>
      <c r="B408" s="128">
        <f t="shared" si="1"/>
        <v>0</v>
      </c>
      <c r="C408" s="129">
        <f t="shared" si="2"/>
        <v>4</v>
      </c>
      <c r="D408" s="130">
        <f t="shared" si="3"/>
        <v>0</v>
      </c>
      <c r="E408" s="131">
        <f t="shared" si="4"/>
        <v>1</v>
      </c>
      <c r="F408" s="133">
        <f t="shared" si="5"/>
        <v>0</v>
      </c>
      <c r="G408" s="128">
        <f t="shared" si="6"/>
        <v>0</v>
      </c>
      <c r="H408" s="129">
        <f t="shared" si="7"/>
        <v>0</v>
      </c>
      <c r="I408" s="130">
        <f t="shared" si="8"/>
        <v>0</v>
      </c>
      <c r="J408" s="131">
        <f t="shared" si="9"/>
        <v>0</v>
      </c>
      <c r="K408" s="133">
        <f t="shared" si="10"/>
        <v>0</v>
      </c>
      <c r="L408" s="132">
        <f t="shared" si="11"/>
        <v>0</v>
      </c>
      <c r="M408" s="244">
        <f t="shared" si="12"/>
        <v>0</v>
      </c>
      <c r="N408" s="233"/>
      <c r="O408" s="235">
        <v>72.8</v>
      </c>
      <c r="P408" s="245">
        <f t="shared" si="13"/>
        <v>182</v>
      </c>
      <c r="Q408" s="4"/>
    </row>
    <row r="409" ht="15.75" customHeight="1">
      <c r="A409" s="239">
        <v>202.5</v>
      </c>
      <c r="B409" s="128">
        <f t="shared" si="1"/>
        <v>0</v>
      </c>
      <c r="C409" s="129">
        <f t="shared" si="2"/>
        <v>4</v>
      </c>
      <c r="D409" s="130">
        <f t="shared" si="3"/>
        <v>0</v>
      </c>
      <c r="E409" s="131">
        <f t="shared" si="4"/>
        <v>1</v>
      </c>
      <c r="F409" s="133">
        <f t="shared" si="5"/>
        <v>0</v>
      </c>
      <c r="G409" s="128">
        <f t="shared" si="6"/>
        <v>0</v>
      </c>
      <c r="H409" s="129">
        <f t="shared" si="7"/>
        <v>0</v>
      </c>
      <c r="I409" s="130">
        <f t="shared" si="8"/>
        <v>0</v>
      </c>
      <c r="J409" s="131">
        <f t="shared" si="9"/>
        <v>0</v>
      </c>
      <c r="K409" s="133">
        <f t="shared" si="10"/>
        <v>0</v>
      </c>
      <c r="L409" s="132">
        <f t="shared" si="11"/>
        <v>0</v>
      </c>
      <c r="M409" s="244">
        <f t="shared" si="12"/>
        <v>0</v>
      </c>
      <c r="N409" s="233"/>
      <c r="O409" s="235">
        <v>73.0</v>
      </c>
      <c r="P409" s="245">
        <f t="shared" si="13"/>
        <v>182.5</v>
      </c>
      <c r="Q409" s="4"/>
    </row>
    <row r="410" ht="15.75" customHeight="1">
      <c r="A410" s="239">
        <v>203.0</v>
      </c>
      <c r="B410" s="128">
        <f t="shared" si="1"/>
        <v>0</v>
      </c>
      <c r="C410" s="129">
        <f t="shared" si="2"/>
        <v>4</v>
      </c>
      <c r="D410" s="130">
        <f t="shared" si="3"/>
        <v>0</v>
      </c>
      <c r="E410" s="131">
        <f t="shared" si="4"/>
        <v>1</v>
      </c>
      <c r="F410" s="133">
        <f t="shared" si="5"/>
        <v>0</v>
      </c>
      <c r="G410" s="128">
        <f t="shared" si="6"/>
        <v>0</v>
      </c>
      <c r="H410" s="129">
        <f t="shared" si="7"/>
        <v>0</v>
      </c>
      <c r="I410" s="130">
        <f t="shared" si="8"/>
        <v>0</v>
      </c>
      <c r="J410" s="131">
        <f t="shared" si="9"/>
        <v>0</v>
      </c>
      <c r="K410" s="133">
        <f t="shared" si="10"/>
        <v>0</v>
      </c>
      <c r="L410" s="132">
        <f t="shared" si="11"/>
        <v>0</v>
      </c>
      <c r="M410" s="244">
        <f t="shared" si="12"/>
        <v>0</v>
      </c>
      <c r="N410" s="233"/>
      <c r="O410" s="235">
        <v>73.2</v>
      </c>
      <c r="P410" s="245">
        <f t="shared" si="13"/>
        <v>183</v>
      </c>
      <c r="Q410" s="4"/>
    </row>
    <row r="411" ht="15.75" customHeight="1">
      <c r="A411" s="239">
        <v>203.5</v>
      </c>
      <c r="B411" s="128">
        <f t="shared" si="1"/>
        <v>0</v>
      </c>
      <c r="C411" s="129">
        <f t="shared" si="2"/>
        <v>4</v>
      </c>
      <c r="D411" s="130">
        <f t="shared" si="3"/>
        <v>0</v>
      </c>
      <c r="E411" s="131">
        <f t="shared" si="4"/>
        <v>1</v>
      </c>
      <c r="F411" s="133">
        <f t="shared" si="5"/>
        <v>0</v>
      </c>
      <c r="G411" s="128">
        <f t="shared" si="6"/>
        <v>0</v>
      </c>
      <c r="H411" s="129">
        <f t="shared" si="7"/>
        <v>0</v>
      </c>
      <c r="I411" s="130">
        <f t="shared" si="8"/>
        <v>0</v>
      </c>
      <c r="J411" s="131">
        <f t="shared" si="9"/>
        <v>0</v>
      </c>
      <c r="K411" s="133">
        <f t="shared" si="10"/>
        <v>0</v>
      </c>
      <c r="L411" s="132">
        <f t="shared" si="11"/>
        <v>0</v>
      </c>
      <c r="M411" s="244">
        <f t="shared" si="12"/>
        <v>0</v>
      </c>
      <c r="N411" s="233"/>
      <c r="O411" s="235">
        <v>73.4</v>
      </c>
      <c r="P411" s="245">
        <f t="shared" si="13"/>
        <v>183.5</v>
      </c>
      <c r="Q411" s="4"/>
    </row>
    <row r="412" ht="15.75" customHeight="1">
      <c r="A412" s="239">
        <v>204.0</v>
      </c>
      <c r="B412" s="128">
        <f t="shared" si="1"/>
        <v>0</v>
      </c>
      <c r="C412" s="129">
        <f t="shared" si="2"/>
        <v>4</v>
      </c>
      <c r="D412" s="130">
        <f t="shared" si="3"/>
        <v>0</v>
      </c>
      <c r="E412" s="131">
        <f t="shared" si="4"/>
        <v>1</v>
      </c>
      <c r="F412" s="133">
        <f t="shared" si="5"/>
        <v>0</v>
      </c>
      <c r="G412" s="128">
        <f t="shared" si="6"/>
        <v>0</v>
      </c>
      <c r="H412" s="129">
        <f t="shared" si="7"/>
        <v>0</v>
      </c>
      <c r="I412" s="130">
        <f t="shared" si="8"/>
        <v>0</v>
      </c>
      <c r="J412" s="131">
        <f t="shared" si="9"/>
        <v>0</v>
      </c>
      <c r="K412" s="133">
        <f t="shared" si="10"/>
        <v>0</v>
      </c>
      <c r="L412" s="132">
        <f t="shared" si="11"/>
        <v>0</v>
      </c>
      <c r="M412" s="244">
        <f t="shared" si="12"/>
        <v>0</v>
      </c>
      <c r="N412" s="233"/>
      <c r="O412" s="235">
        <v>73.6</v>
      </c>
      <c r="P412" s="245">
        <f t="shared" si="13"/>
        <v>184</v>
      </c>
      <c r="Q412" s="4"/>
    </row>
    <row r="413" ht="15.75" customHeight="1">
      <c r="A413" s="239">
        <v>204.5</v>
      </c>
      <c r="B413" s="128">
        <f t="shared" si="1"/>
        <v>0</v>
      </c>
      <c r="C413" s="129">
        <f t="shared" si="2"/>
        <v>4</v>
      </c>
      <c r="D413" s="130">
        <f t="shared" si="3"/>
        <v>0</v>
      </c>
      <c r="E413" s="131">
        <f t="shared" si="4"/>
        <v>1</v>
      </c>
      <c r="F413" s="133">
        <f t="shared" si="5"/>
        <v>0</v>
      </c>
      <c r="G413" s="128">
        <f t="shared" si="6"/>
        <v>0</v>
      </c>
      <c r="H413" s="129">
        <f t="shared" si="7"/>
        <v>0</v>
      </c>
      <c r="I413" s="130">
        <f t="shared" si="8"/>
        <v>0</v>
      </c>
      <c r="J413" s="131">
        <f t="shared" si="9"/>
        <v>0</v>
      </c>
      <c r="K413" s="133">
        <f t="shared" si="10"/>
        <v>0</v>
      </c>
      <c r="L413" s="132">
        <f t="shared" si="11"/>
        <v>0</v>
      </c>
      <c r="M413" s="244">
        <f t="shared" si="12"/>
        <v>0</v>
      </c>
      <c r="N413" s="233"/>
      <c r="O413" s="235">
        <v>73.8</v>
      </c>
      <c r="P413" s="245">
        <f t="shared" si="13"/>
        <v>184.5</v>
      </c>
      <c r="Q413" s="4"/>
    </row>
    <row r="414" ht="15.75" customHeight="1">
      <c r="A414" s="239">
        <v>205.0</v>
      </c>
      <c r="B414" s="128">
        <f t="shared" si="1"/>
        <v>0</v>
      </c>
      <c r="C414" s="129">
        <f t="shared" si="2"/>
        <v>4</v>
      </c>
      <c r="D414" s="130">
        <f t="shared" si="3"/>
        <v>0</v>
      </c>
      <c r="E414" s="131">
        <f t="shared" si="4"/>
        <v>1</v>
      </c>
      <c r="F414" s="133">
        <f t="shared" si="5"/>
        <v>0</v>
      </c>
      <c r="G414" s="128">
        <f t="shared" si="6"/>
        <v>1</v>
      </c>
      <c r="H414" s="129">
        <f t="shared" si="7"/>
        <v>0</v>
      </c>
      <c r="I414" s="130">
        <f t="shared" si="8"/>
        <v>0</v>
      </c>
      <c r="J414" s="131">
        <f t="shared" si="9"/>
        <v>0</v>
      </c>
      <c r="K414" s="133">
        <f t="shared" si="10"/>
        <v>0</v>
      </c>
      <c r="L414" s="132">
        <f t="shared" si="11"/>
        <v>0</v>
      </c>
      <c r="M414" s="244">
        <f t="shared" si="12"/>
        <v>0</v>
      </c>
      <c r="N414" s="233"/>
      <c r="O414" s="235">
        <v>74.0</v>
      </c>
      <c r="P414" s="245">
        <f t="shared" si="13"/>
        <v>185</v>
      </c>
      <c r="Q414" s="4"/>
    </row>
    <row r="415" ht="15.75" customHeight="1">
      <c r="A415" s="239">
        <v>205.5</v>
      </c>
      <c r="B415" s="128">
        <f t="shared" si="1"/>
        <v>0</v>
      </c>
      <c r="C415" s="129">
        <f t="shared" si="2"/>
        <v>4</v>
      </c>
      <c r="D415" s="130">
        <f t="shared" si="3"/>
        <v>0</v>
      </c>
      <c r="E415" s="131">
        <f t="shared" si="4"/>
        <v>1</v>
      </c>
      <c r="F415" s="133">
        <f t="shared" si="5"/>
        <v>0</v>
      </c>
      <c r="G415" s="128">
        <f t="shared" si="6"/>
        <v>1</v>
      </c>
      <c r="H415" s="129">
        <f t="shared" si="7"/>
        <v>0</v>
      </c>
      <c r="I415" s="130">
        <f t="shared" si="8"/>
        <v>0</v>
      </c>
      <c r="J415" s="131">
        <f t="shared" si="9"/>
        <v>0</v>
      </c>
      <c r="K415" s="133">
        <f t="shared" si="10"/>
        <v>0</v>
      </c>
      <c r="L415" s="132">
        <f t="shared" si="11"/>
        <v>0</v>
      </c>
      <c r="M415" s="244">
        <f t="shared" si="12"/>
        <v>0</v>
      </c>
      <c r="N415" s="233"/>
      <c r="O415" s="235">
        <v>74.2</v>
      </c>
      <c r="P415" s="245">
        <f t="shared" si="13"/>
        <v>185.5</v>
      </c>
      <c r="Q415" s="4"/>
    </row>
    <row r="416" ht="15.75" customHeight="1">
      <c r="A416" s="239">
        <v>206.0</v>
      </c>
      <c r="B416" s="128">
        <f t="shared" si="1"/>
        <v>0</v>
      </c>
      <c r="C416" s="129">
        <f t="shared" si="2"/>
        <v>4</v>
      </c>
      <c r="D416" s="130">
        <f t="shared" si="3"/>
        <v>0</v>
      </c>
      <c r="E416" s="131">
        <f t="shared" si="4"/>
        <v>1</v>
      </c>
      <c r="F416" s="133">
        <f t="shared" si="5"/>
        <v>0</v>
      </c>
      <c r="G416" s="128">
        <f t="shared" si="6"/>
        <v>1</v>
      </c>
      <c r="H416" s="129">
        <f t="shared" si="7"/>
        <v>0</v>
      </c>
      <c r="I416" s="130">
        <f t="shared" si="8"/>
        <v>0</v>
      </c>
      <c r="J416" s="131">
        <f t="shared" si="9"/>
        <v>0</v>
      </c>
      <c r="K416" s="133">
        <f t="shared" si="10"/>
        <v>0</v>
      </c>
      <c r="L416" s="132">
        <f t="shared" si="11"/>
        <v>0</v>
      </c>
      <c r="M416" s="244">
        <f t="shared" si="12"/>
        <v>0</v>
      </c>
      <c r="N416" s="233"/>
      <c r="O416" s="235">
        <v>74.4</v>
      </c>
      <c r="P416" s="245">
        <f t="shared" si="13"/>
        <v>186</v>
      </c>
      <c r="Q416" s="4"/>
    </row>
    <row r="417" ht="15.75" customHeight="1">
      <c r="A417" s="239">
        <v>206.5</v>
      </c>
      <c r="B417" s="128">
        <f t="shared" si="1"/>
        <v>0</v>
      </c>
      <c r="C417" s="129">
        <f t="shared" si="2"/>
        <v>4</v>
      </c>
      <c r="D417" s="130">
        <f t="shared" si="3"/>
        <v>0</v>
      </c>
      <c r="E417" s="131">
        <f t="shared" si="4"/>
        <v>1</v>
      </c>
      <c r="F417" s="133">
        <f t="shared" si="5"/>
        <v>0</v>
      </c>
      <c r="G417" s="128">
        <f t="shared" si="6"/>
        <v>1</v>
      </c>
      <c r="H417" s="129">
        <f t="shared" si="7"/>
        <v>0</v>
      </c>
      <c r="I417" s="130">
        <f t="shared" si="8"/>
        <v>0</v>
      </c>
      <c r="J417" s="131">
        <f t="shared" si="9"/>
        <v>0</v>
      </c>
      <c r="K417" s="133">
        <f t="shared" si="10"/>
        <v>0</v>
      </c>
      <c r="L417" s="132">
        <f t="shared" si="11"/>
        <v>0</v>
      </c>
      <c r="M417" s="244">
        <f t="shared" si="12"/>
        <v>0</v>
      </c>
      <c r="N417" s="233"/>
      <c r="O417" s="235">
        <v>74.6</v>
      </c>
      <c r="P417" s="245">
        <f t="shared" si="13"/>
        <v>186.5</v>
      </c>
      <c r="Q417" s="4"/>
    </row>
    <row r="418" ht="15.75" customHeight="1">
      <c r="A418" s="239">
        <v>207.0</v>
      </c>
      <c r="B418" s="128">
        <f t="shared" si="1"/>
        <v>0</v>
      </c>
      <c r="C418" s="129">
        <f t="shared" si="2"/>
        <v>4</v>
      </c>
      <c r="D418" s="130">
        <f t="shared" si="3"/>
        <v>0</v>
      </c>
      <c r="E418" s="131">
        <f t="shared" si="4"/>
        <v>1</v>
      </c>
      <c r="F418" s="133">
        <f t="shared" si="5"/>
        <v>0</v>
      </c>
      <c r="G418" s="128">
        <f t="shared" si="6"/>
        <v>1</v>
      </c>
      <c r="H418" s="129">
        <f t="shared" si="7"/>
        <v>0</v>
      </c>
      <c r="I418" s="130">
        <f t="shared" si="8"/>
        <v>0</v>
      </c>
      <c r="J418" s="131">
        <f t="shared" si="9"/>
        <v>0</v>
      </c>
      <c r="K418" s="133">
        <f t="shared" si="10"/>
        <v>0</v>
      </c>
      <c r="L418" s="132">
        <f t="shared" si="11"/>
        <v>0</v>
      </c>
      <c r="M418" s="244">
        <f t="shared" si="12"/>
        <v>0</v>
      </c>
      <c r="N418" s="233"/>
      <c r="O418" s="235">
        <v>74.8</v>
      </c>
      <c r="P418" s="245">
        <f t="shared" si="13"/>
        <v>187</v>
      </c>
      <c r="Q418" s="4"/>
    </row>
    <row r="419" ht="15.75" customHeight="1">
      <c r="A419" s="239">
        <v>207.5</v>
      </c>
      <c r="B419" s="128">
        <f t="shared" si="1"/>
        <v>0</v>
      </c>
      <c r="C419" s="129">
        <f t="shared" si="2"/>
        <v>4</v>
      </c>
      <c r="D419" s="130">
        <f t="shared" si="3"/>
        <v>0</v>
      </c>
      <c r="E419" s="131">
        <f t="shared" si="4"/>
        <v>1</v>
      </c>
      <c r="F419" s="133">
        <f t="shared" si="5"/>
        <v>0</v>
      </c>
      <c r="G419" s="128">
        <f t="shared" si="6"/>
        <v>1</v>
      </c>
      <c r="H419" s="129">
        <f t="shared" si="7"/>
        <v>0</v>
      </c>
      <c r="I419" s="130">
        <f t="shared" si="8"/>
        <v>0</v>
      </c>
      <c r="J419" s="131">
        <f t="shared" si="9"/>
        <v>0</v>
      </c>
      <c r="K419" s="133">
        <f t="shared" si="10"/>
        <v>0</v>
      </c>
      <c r="L419" s="132">
        <f t="shared" si="11"/>
        <v>0</v>
      </c>
      <c r="M419" s="244">
        <f t="shared" si="12"/>
        <v>0</v>
      </c>
      <c r="N419" s="233"/>
      <c r="O419" s="235">
        <v>75.0</v>
      </c>
      <c r="P419" s="245">
        <f t="shared" si="13"/>
        <v>187.5</v>
      </c>
      <c r="Q419" s="4"/>
    </row>
    <row r="420" ht="15.75" customHeight="1">
      <c r="A420" s="239">
        <v>208.0</v>
      </c>
      <c r="B420" s="128">
        <f t="shared" si="1"/>
        <v>0</v>
      </c>
      <c r="C420" s="129">
        <f t="shared" si="2"/>
        <v>4</v>
      </c>
      <c r="D420" s="130">
        <f t="shared" si="3"/>
        <v>0</v>
      </c>
      <c r="E420" s="131">
        <f t="shared" si="4"/>
        <v>1</v>
      </c>
      <c r="F420" s="133">
        <f t="shared" si="5"/>
        <v>0</v>
      </c>
      <c r="G420" s="128">
        <f t="shared" si="6"/>
        <v>1</v>
      </c>
      <c r="H420" s="129">
        <f t="shared" si="7"/>
        <v>0</v>
      </c>
      <c r="I420" s="130">
        <f t="shared" si="8"/>
        <v>0</v>
      </c>
      <c r="J420" s="131">
        <f t="shared" si="9"/>
        <v>0</v>
      </c>
      <c r="K420" s="133">
        <f t="shared" si="10"/>
        <v>0</v>
      </c>
      <c r="L420" s="132">
        <f t="shared" si="11"/>
        <v>0</v>
      </c>
      <c r="M420" s="244">
        <f t="shared" si="12"/>
        <v>0</v>
      </c>
      <c r="N420" s="233"/>
      <c r="O420" s="235">
        <v>75.2</v>
      </c>
      <c r="P420" s="245">
        <f t="shared" si="13"/>
        <v>188</v>
      </c>
      <c r="Q420" s="4"/>
    </row>
    <row r="421" ht="15.75" customHeight="1">
      <c r="A421" s="239">
        <v>208.5</v>
      </c>
      <c r="B421" s="128">
        <f t="shared" si="1"/>
        <v>0</v>
      </c>
      <c r="C421" s="129">
        <f t="shared" si="2"/>
        <v>4</v>
      </c>
      <c r="D421" s="130">
        <f t="shared" si="3"/>
        <v>0</v>
      </c>
      <c r="E421" s="131">
        <f t="shared" si="4"/>
        <v>1</v>
      </c>
      <c r="F421" s="133">
        <f t="shared" si="5"/>
        <v>0</v>
      </c>
      <c r="G421" s="128">
        <f t="shared" si="6"/>
        <v>1</v>
      </c>
      <c r="H421" s="129">
        <f t="shared" si="7"/>
        <v>0</v>
      </c>
      <c r="I421" s="130">
        <f t="shared" si="8"/>
        <v>0</v>
      </c>
      <c r="J421" s="131">
        <f t="shared" si="9"/>
        <v>0</v>
      </c>
      <c r="K421" s="133">
        <f t="shared" si="10"/>
        <v>0</v>
      </c>
      <c r="L421" s="132">
        <f t="shared" si="11"/>
        <v>0</v>
      </c>
      <c r="M421" s="244">
        <f t="shared" si="12"/>
        <v>0</v>
      </c>
      <c r="N421" s="233"/>
      <c r="O421" s="235">
        <v>75.4</v>
      </c>
      <c r="P421" s="245">
        <f t="shared" si="13"/>
        <v>188.5</v>
      </c>
      <c r="Q421" s="4"/>
    </row>
    <row r="422" ht="15.75" customHeight="1">
      <c r="A422" s="239">
        <v>209.0</v>
      </c>
      <c r="B422" s="128">
        <f t="shared" si="1"/>
        <v>0</v>
      </c>
      <c r="C422" s="129">
        <f t="shared" si="2"/>
        <v>4</v>
      </c>
      <c r="D422" s="130">
        <f t="shared" si="3"/>
        <v>0</v>
      </c>
      <c r="E422" s="131">
        <f t="shared" si="4"/>
        <v>1</v>
      </c>
      <c r="F422" s="133">
        <f t="shared" si="5"/>
        <v>0</v>
      </c>
      <c r="G422" s="128">
        <f t="shared" si="6"/>
        <v>1</v>
      </c>
      <c r="H422" s="129">
        <f t="shared" si="7"/>
        <v>0</v>
      </c>
      <c r="I422" s="130">
        <f t="shared" si="8"/>
        <v>0</v>
      </c>
      <c r="J422" s="131">
        <f t="shared" si="9"/>
        <v>0</v>
      </c>
      <c r="K422" s="133">
        <f t="shared" si="10"/>
        <v>0</v>
      </c>
      <c r="L422" s="132">
        <f t="shared" si="11"/>
        <v>0</v>
      </c>
      <c r="M422" s="244">
        <f t="shared" si="12"/>
        <v>0</v>
      </c>
      <c r="N422" s="233"/>
      <c r="O422" s="235">
        <v>75.6</v>
      </c>
      <c r="P422" s="245">
        <f t="shared" si="13"/>
        <v>189</v>
      </c>
      <c r="Q422" s="4"/>
    </row>
    <row r="423" ht="15.75" customHeight="1">
      <c r="A423" s="239">
        <v>209.5</v>
      </c>
      <c r="B423" s="128">
        <f t="shared" si="1"/>
        <v>0</v>
      </c>
      <c r="C423" s="129">
        <f t="shared" si="2"/>
        <v>4</v>
      </c>
      <c r="D423" s="130">
        <f t="shared" si="3"/>
        <v>0</v>
      </c>
      <c r="E423" s="131">
        <f t="shared" si="4"/>
        <v>1</v>
      </c>
      <c r="F423" s="133">
        <f t="shared" si="5"/>
        <v>0</v>
      </c>
      <c r="G423" s="128">
        <f t="shared" si="6"/>
        <v>1</v>
      </c>
      <c r="H423" s="129">
        <f t="shared" si="7"/>
        <v>0</v>
      </c>
      <c r="I423" s="130">
        <f t="shared" si="8"/>
        <v>0</v>
      </c>
      <c r="J423" s="131">
        <f t="shared" si="9"/>
        <v>0</v>
      </c>
      <c r="K423" s="133">
        <f t="shared" si="10"/>
        <v>0</v>
      </c>
      <c r="L423" s="132">
        <f t="shared" si="11"/>
        <v>0</v>
      </c>
      <c r="M423" s="244">
        <f t="shared" si="12"/>
        <v>0</v>
      </c>
      <c r="N423" s="233"/>
      <c r="O423" s="235">
        <v>75.8</v>
      </c>
      <c r="P423" s="245">
        <f t="shared" si="13"/>
        <v>189.5</v>
      </c>
      <c r="Q423" s="4"/>
    </row>
    <row r="424" ht="15.75" customHeight="1">
      <c r="A424" s="239">
        <v>210.0</v>
      </c>
      <c r="B424" s="128">
        <f t="shared" si="1"/>
        <v>0</v>
      </c>
      <c r="C424" s="129">
        <f t="shared" si="2"/>
        <v>4</v>
      </c>
      <c r="D424" s="130">
        <f t="shared" si="3"/>
        <v>1</v>
      </c>
      <c r="E424" s="131">
        <f t="shared" si="4"/>
        <v>0</v>
      </c>
      <c r="F424" s="133">
        <f t="shared" si="5"/>
        <v>0</v>
      </c>
      <c r="G424" s="128">
        <f t="shared" si="6"/>
        <v>0</v>
      </c>
      <c r="H424" s="129">
        <f t="shared" si="7"/>
        <v>0</v>
      </c>
      <c r="I424" s="130">
        <f t="shared" si="8"/>
        <v>0</v>
      </c>
      <c r="J424" s="131">
        <f t="shared" si="9"/>
        <v>0</v>
      </c>
      <c r="K424" s="133">
        <f t="shared" si="10"/>
        <v>0</v>
      </c>
      <c r="L424" s="132">
        <f t="shared" si="11"/>
        <v>0</v>
      </c>
      <c r="M424" s="244">
        <f t="shared" si="12"/>
        <v>0</v>
      </c>
      <c r="N424" s="233"/>
      <c r="O424" s="235">
        <v>76.0</v>
      </c>
      <c r="P424" s="245">
        <f t="shared" si="13"/>
        <v>190</v>
      </c>
      <c r="Q424" s="4"/>
    </row>
    <row r="425" ht="15.75" customHeight="1">
      <c r="A425" s="239">
        <v>210.5</v>
      </c>
      <c r="B425" s="128">
        <f t="shared" si="1"/>
        <v>0</v>
      </c>
      <c r="C425" s="129">
        <f t="shared" si="2"/>
        <v>4</v>
      </c>
      <c r="D425" s="130">
        <f t="shared" si="3"/>
        <v>1</v>
      </c>
      <c r="E425" s="131">
        <f t="shared" si="4"/>
        <v>0</v>
      </c>
      <c r="F425" s="133">
        <f t="shared" si="5"/>
        <v>0</v>
      </c>
      <c r="G425" s="128">
        <f t="shared" si="6"/>
        <v>0</v>
      </c>
      <c r="H425" s="129">
        <f t="shared" si="7"/>
        <v>0</v>
      </c>
      <c r="I425" s="130">
        <f t="shared" si="8"/>
        <v>0</v>
      </c>
      <c r="J425" s="131">
        <f t="shared" si="9"/>
        <v>0</v>
      </c>
      <c r="K425" s="133">
        <f t="shared" si="10"/>
        <v>0</v>
      </c>
      <c r="L425" s="132">
        <f t="shared" si="11"/>
        <v>0</v>
      </c>
      <c r="M425" s="244">
        <f t="shared" si="12"/>
        <v>0</v>
      </c>
      <c r="N425" s="233"/>
      <c r="O425" s="235">
        <v>76.2</v>
      </c>
      <c r="P425" s="245">
        <f t="shared" si="13"/>
        <v>190.5</v>
      </c>
      <c r="Q425" s="4"/>
    </row>
    <row r="426" ht="15.75" customHeight="1">
      <c r="A426" s="239">
        <v>211.0</v>
      </c>
      <c r="B426" s="128">
        <f t="shared" si="1"/>
        <v>0</v>
      </c>
      <c r="C426" s="129">
        <f t="shared" si="2"/>
        <v>4</v>
      </c>
      <c r="D426" s="130">
        <f t="shared" si="3"/>
        <v>1</v>
      </c>
      <c r="E426" s="131">
        <f t="shared" si="4"/>
        <v>0</v>
      </c>
      <c r="F426" s="133">
        <f t="shared" si="5"/>
        <v>0</v>
      </c>
      <c r="G426" s="128">
        <f t="shared" si="6"/>
        <v>0</v>
      </c>
      <c r="H426" s="129">
        <f t="shared" si="7"/>
        <v>0</v>
      </c>
      <c r="I426" s="130">
        <f t="shared" si="8"/>
        <v>0</v>
      </c>
      <c r="J426" s="131">
        <f t="shared" si="9"/>
        <v>0</v>
      </c>
      <c r="K426" s="133">
        <f t="shared" si="10"/>
        <v>0</v>
      </c>
      <c r="L426" s="132">
        <f t="shared" si="11"/>
        <v>0</v>
      </c>
      <c r="M426" s="244">
        <f t="shared" si="12"/>
        <v>0</v>
      </c>
      <c r="N426" s="233"/>
      <c r="O426" s="235">
        <v>76.4</v>
      </c>
      <c r="P426" s="245">
        <f t="shared" si="13"/>
        <v>191</v>
      </c>
      <c r="Q426" s="4"/>
    </row>
    <row r="427" ht="15.75" customHeight="1">
      <c r="A427" s="239">
        <v>211.5</v>
      </c>
      <c r="B427" s="128">
        <f t="shared" si="1"/>
        <v>0</v>
      </c>
      <c r="C427" s="129">
        <f t="shared" si="2"/>
        <v>4</v>
      </c>
      <c r="D427" s="130">
        <f t="shared" si="3"/>
        <v>1</v>
      </c>
      <c r="E427" s="131">
        <f t="shared" si="4"/>
        <v>0</v>
      </c>
      <c r="F427" s="133">
        <f t="shared" si="5"/>
        <v>0</v>
      </c>
      <c r="G427" s="128">
        <f t="shared" si="6"/>
        <v>0</v>
      </c>
      <c r="H427" s="129">
        <f t="shared" si="7"/>
        <v>0</v>
      </c>
      <c r="I427" s="130">
        <f t="shared" si="8"/>
        <v>0</v>
      </c>
      <c r="J427" s="131">
        <f t="shared" si="9"/>
        <v>0</v>
      </c>
      <c r="K427" s="133">
        <f t="shared" si="10"/>
        <v>0</v>
      </c>
      <c r="L427" s="132">
        <f t="shared" si="11"/>
        <v>0</v>
      </c>
      <c r="M427" s="244">
        <f t="shared" si="12"/>
        <v>0</v>
      </c>
      <c r="N427" s="233"/>
      <c r="O427" s="235">
        <v>76.6</v>
      </c>
      <c r="P427" s="245">
        <f t="shared" si="13"/>
        <v>191.5</v>
      </c>
      <c r="Q427" s="4"/>
    </row>
    <row r="428" ht="15.75" customHeight="1">
      <c r="A428" s="239">
        <v>212.0</v>
      </c>
      <c r="B428" s="128">
        <f t="shared" si="1"/>
        <v>0</v>
      </c>
      <c r="C428" s="129">
        <f t="shared" si="2"/>
        <v>4</v>
      </c>
      <c r="D428" s="130">
        <f t="shared" si="3"/>
        <v>1</v>
      </c>
      <c r="E428" s="131">
        <f t="shared" si="4"/>
        <v>0</v>
      </c>
      <c r="F428" s="133">
        <f t="shared" si="5"/>
        <v>0</v>
      </c>
      <c r="G428" s="128">
        <f t="shared" si="6"/>
        <v>0</v>
      </c>
      <c r="H428" s="129">
        <f t="shared" si="7"/>
        <v>0</v>
      </c>
      <c r="I428" s="130">
        <f t="shared" si="8"/>
        <v>0</v>
      </c>
      <c r="J428" s="131">
        <f t="shared" si="9"/>
        <v>0</v>
      </c>
      <c r="K428" s="133">
        <f t="shared" si="10"/>
        <v>0</v>
      </c>
      <c r="L428" s="132">
        <f t="shared" si="11"/>
        <v>0</v>
      </c>
      <c r="M428" s="244">
        <f t="shared" si="12"/>
        <v>0</v>
      </c>
      <c r="N428" s="233"/>
      <c r="O428" s="235">
        <v>76.8</v>
      </c>
      <c r="P428" s="245">
        <f t="shared" si="13"/>
        <v>192</v>
      </c>
      <c r="Q428" s="4"/>
    </row>
    <row r="429" ht="15.75" customHeight="1">
      <c r="A429" s="239">
        <v>212.5</v>
      </c>
      <c r="B429" s="128">
        <f t="shared" si="1"/>
        <v>0</v>
      </c>
      <c r="C429" s="129">
        <f t="shared" si="2"/>
        <v>4</v>
      </c>
      <c r="D429" s="130">
        <f t="shared" si="3"/>
        <v>1</v>
      </c>
      <c r="E429" s="131">
        <f t="shared" si="4"/>
        <v>0</v>
      </c>
      <c r="F429" s="133">
        <f t="shared" si="5"/>
        <v>0</v>
      </c>
      <c r="G429" s="128">
        <f t="shared" si="6"/>
        <v>0</v>
      </c>
      <c r="H429" s="129">
        <f t="shared" si="7"/>
        <v>0</v>
      </c>
      <c r="I429" s="130">
        <f t="shared" si="8"/>
        <v>0</v>
      </c>
      <c r="J429" s="131">
        <f t="shared" si="9"/>
        <v>0</v>
      </c>
      <c r="K429" s="133">
        <f t="shared" si="10"/>
        <v>0</v>
      </c>
      <c r="L429" s="132">
        <f t="shared" si="11"/>
        <v>0</v>
      </c>
      <c r="M429" s="244">
        <f t="shared" si="12"/>
        <v>0</v>
      </c>
      <c r="N429" s="233"/>
      <c r="O429" s="235">
        <v>77.0</v>
      </c>
      <c r="P429" s="245">
        <f t="shared" si="13"/>
        <v>192.5</v>
      </c>
      <c r="Q429" s="4"/>
    </row>
    <row r="430" ht="15.75" customHeight="1">
      <c r="A430" s="239">
        <v>213.0</v>
      </c>
      <c r="B430" s="128">
        <f t="shared" si="1"/>
        <v>0</v>
      </c>
      <c r="C430" s="129">
        <f t="shared" si="2"/>
        <v>4</v>
      </c>
      <c r="D430" s="130">
        <f t="shared" si="3"/>
        <v>1</v>
      </c>
      <c r="E430" s="131">
        <f t="shared" si="4"/>
        <v>0</v>
      </c>
      <c r="F430" s="133">
        <f t="shared" si="5"/>
        <v>0</v>
      </c>
      <c r="G430" s="128">
        <f t="shared" si="6"/>
        <v>0</v>
      </c>
      <c r="H430" s="129">
        <f t="shared" si="7"/>
        <v>0</v>
      </c>
      <c r="I430" s="130">
        <f t="shared" si="8"/>
        <v>0</v>
      </c>
      <c r="J430" s="131">
        <f t="shared" si="9"/>
        <v>0</v>
      </c>
      <c r="K430" s="133">
        <f t="shared" si="10"/>
        <v>0</v>
      </c>
      <c r="L430" s="132">
        <f t="shared" si="11"/>
        <v>0</v>
      </c>
      <c r="M430" s="244">
        <f t="shared" si="12"/>
        <v>0</v>
      </c>
      <c r="N430" s="233"/>
      <c r="O430" s="235">
        <v>77.2</v>
      </c>
      <c r="P430" s="245">
        <f t="shared" si="13"/>
        <v>193</v>
      </c>
      <c r="Q430" s="4"/>
    </row>
    <row r="431" ht="15.75" customHeight="1">
      <c r="A431" s="239">
        <v>213.5</v>
      </c>
      <c r="B431" s="128">
        <f t="shared" si="1"/>
        <v>0</v>
      </c>
      <c r="C431" s="129">
        <f t="shared" si="2"/>
        <v>4</v>
      </c>
      <c r="D431" s="130">
        <f t="shared" si="3"/>
        <v>1</v>
      </c>
      <c r="E431" s="131">
        <f t="shared" si="4"/>
        <v>0</v>
      </c>
      <c r="F431" s="133">
        <f t="shared" si="5"/>
        <v>0</v>
      </c>
      <c r="G431" s="128">
        <f t="shared" si="6"/>
        <v>0</v>
      </c>
      <c r="H431" s="129">
        <f t="shared" si="7"/>
        <v>0</v>
      </c>
      <c r="I431" s="130">
        <f t="shared" si="8"/>
        <v>0</v>
      </c>
      <c r="J431" s="131">
        <f t="shared" si="9"/>
        <v>0</v>
      </c>
      <c r="K431" s="133">
        <f t="shared" si="10"/>
        <v>0</v>
      </c>
      <c r="L431" s="132">
        <f t="shared" si="11"/>
        <v>0</v>
      </c>
      <c r="M431" s="244">
        <f t="shared" si="12"/>
        <v>0</v>
      </c>
      <c r="N431" s="233"/>
      <c r="O431" s="235">
        <v>77.4</v>
      </c>
      <c r="P431" s="245">
        <f t="shared" si="13"/>
        <v>193.5</v>
      </c>
      <c r="Q431" s="4"/>
    </row>
    <row r="432" ht="15.75" customHeight="1">
      <c r="A432" s="239">
        <v>214.0</v>
      </c>
      <c r="B432" s="128">
        <f t="shared" si="1"/>
        <v>0</v>
      </c>
      <c r="C432" s="129">
        <f t="shared" si="2"/>
        <v>4</v>
      </c>
      <c r="D432" s="130">
        <f t="shared" si="3"/>
        <v>1</v>
      </c>
      <c r="E432" s="131">
        <f t="shared" si="4"/>
        <v>0</v>
      </c>
      <c r="F432" s="133">
        <f t="shared" si="5"/>
        <v>0</v>
      </c>
      <c r="G432" s="128">
        <f t="shared" si="6"/>
        <v>0</v>
      </c>
      <c r="H432" s="129">
        <f t="shared" si="7"/>
        <v>0</v>
      </c>
      <c r="I432" s="130">
        <f t="shared" si="8"/>
        <v>0</v>
      </c>
      <c r="J432" s="131">
        <f t="shared" si="9"/>
        <v>0</v>
      </c>
      <c r="K432" s="133">
        <f t="shared" si="10"/>
        <v>0</v>
      </c>
      <c r="L432" s="132">
        <f t="shared" si="11"/>
        <v>0</v>
      </c>
      <c r="M432" s="244">
        <f t="shared" si="12"/>
        <v>0</v>
      </c>
      <c r="N432" s="233"/>
      <c r="O432" s="235">
        <v>77.6</v>
      </c>
      <c r="P432" s="245">
        <f t="shared" si="13"/>
        <v>194</v>
      </c>
      <c r="Q432" s="4"/>
    </row>
    <row r="433" ht="15.75" customHeight="1">
      <c r="A433" s="239">
        <v>214.5</v>
      </c>
      <c r="B433" s="128">
        <f t="shared" si="1"/>
        <v>0</v>
      </c>
      <c r="C433" s="129">
        <f t="shared" si="2"/>
        <v>4</v>
      </c>
      <c r="D433" s="130">
        <f t="shared" si="3"/>
        <v>1</v>
      </c>
      <c r="E433" s="131">
        <f t="shared" si="4"/>
        <v>0</v>
      </c>
      <c r="F433" s="133">
        <f t="shared" si="5"/>
        <v>0</v>
      </c>
      <c r="G433" s="128">
        <f t="shared" si="6"/>
        <v>0</v>
      </c>
      <c r="H433" s="129">
        <f t="shared" si="7"/>
        <v>0</v>
      </c>
      <c r="I433" s="130">
        <f t="shared" si="8"/>
        <v>0</v>
      </c>
      <c r="J433" s="131">
        <f t="shared" si="9"/>
        <v>0</v>
      </c>
      <c r="K433" s="133">
        <f t="shared" si="10"/>
        <v>0</v>
      </c>
      <c r="L433" s="132">
        <f t="shared" si="11"/>
        <v>0</v>
      </c>
      <c r="M433" s="244">
        <f t="shared" si="12"/>
        <v>0</v>
      </c>
      <c r="N433" s="233"/>
      <c r="O433" s="235">
        <v>77.8</v>
      </c>
      <c r="P433" s="245">
        <f t="shared" si="13"/>
        <v>194.5</v>
      </c>
      <c r="Q433" s="4"/>
    </row>
    <row r="434" ht="15.75" customHeight="1">
      <c r="A434" s="239">
        <v>215.0</v>
      </c>
      <c r="B434" s="128">
        <f t="shared" si="1"/>
        <v>0</v>
      </c>
      <c r="C434" s="129">
        <f t="shared" si="2"/>
        <v>4</v>
      </c>
      <c r="D434" s="130">
        <f t="shared" si="3"/>
        <v>1</v>
      </c>
      <c r="E434" s="131">
        <f t="shared" si="4"/>
        <v>0</v>
      </c>
      <c r="F434" s="133">
        <f t="shared" si="5"/>
        <v>0</v>
      </c>
      <c r="G434" s="128">
        <f t="shared" si="6"/>
        <v>1</v>
      </c>
      <c r="H434" s="129">
        <f t="shared" si="7"/>
        <v>0</v>
      </c>
      <c r="I434" s="130">
        <f t="shared" si="8"/>
        <v>0</v>
      </c>
      <c r="J434" s="131">
        <f t="shared" si="9"/>
        <v>0</v>
      </c>
      <c r="K434" s="133">
        <f t="shared" si="10"/>
        <v>0</v>
      </c>
      <c r="L434" s="132">
        <f t="shared" si="11"/>
        <v>0</v>
      </c>
      <c r="M434" s="244">
        <f t="shared" si="12"/>
        <v>0</v>
      </c>
      <c r="N434" s="233"/>
      <c r="O434" s="235">
        <v>78.0</v>
      </c>
      <c r="P434" s="245">
        <f t="shared" si="13"/>
        <v>195</v>
      </c>
      <c r="Q434" s="4"/>
    </row>
    <row r="435" ht="15.75" customHeight="1">
      <c r="A435" s="239">
        <v>215.5</v>
      </c>
      <c r="B435" s="128">
        <f t="shared" si="1"/>
        <v>0</v>
      </c>
      <c r="C435" s="129">
        <f t="shared" si="2"/>
        <v>4</v>
      </c>
      <c r="D435" s="130">
        <f t="shared" si="3"/>
        <v>1</v>
      </c>
      <c r="E435" s="131">
        <f t="shared" si="4"/>
        <v>0</v>
      </c>
      <c r="F435" s="133">
        <f t="shared" si="5"/>
        <v>0</v>
      </c>
      <c r="G435" s="128">
        <f t="shared" si="6"/>
        <v>1</v>
      </c>
      <c r="H435" s="129">
        <f t="shared" si="7"/>
        <v>0</v>
      </c>
      <c r="I435" s="130">
        <f t="shared" si="8"/>
        <v>0</v>
      </c>
      <c r="J435" s="131">
        <f t="shared" si="9"/>
        <v>0</v>
      </c>
      <c r="K435" s="133">
        <f t="shared" si="10"/>
        <v>0</v>
      </c>
      <c r="L435" s="132">
        <f t="shared" si="11"/>
        <v>0</v>
      </c>
      <c r="M435" s="244">
        <f t="shared" si="12"/>
        <v>0</v>
      </c>
      <c r="N435" s="233"/>
      <c r="O435" s="235">
        <v>78.2</v>
      </c>
      <c r="P435" s="245">
        <f t="shared" si="13"/>
        <v>195.5</v>
      </c>
      <c r="Q435" s="4"/>
    </row>
    <row r="436" ht="15.75" customHeight="1">
      <c r="A436" s="239">
        <v>216.0</v>
      </c>
      <c r="B436" s="128">
        <f t="shared" si="1"/>
        <v>0</v>
      </c>
      <c r="C436" s="129">
        <f t="shared" si="2"/>
        <v>4</v>
      </c>
      <c r="D436" s="130">
        <f t="shared" si="3"/>
        <v>1</v>
      </c>
      <c r="E436" s="131">
        <f t="shared" si="4"/>
        <v>0</v>
      </c>
      <c r="F436" s="133">
        <f t="shared" si="5"/>
        <v>0</v>
      </c>
      <c r="G436" s="128">
        <f t="shared" si="6"/>
        <v>1</v>
      </c>
      <c r="H436" s="129">
        <f t="shared" si="7"/>
        <v>0</v>
      </c>
      <c r="I436" s="130">
        <f t="shared" si="8"/>
        <v>0</v>
      </c>
      <c r="J436" s="131">
        <f t="shared" si="9"/>
        <v>0</v>
      </c>
      <c r="K436" s="133">
        <f t="shared" si="10"/>
        <v>0</v>
      </c>
      <c r="L436" s="132">
        <f t="shared" si="11"/>
        <v>0</v>
      </c>
      <c r="M436" s="244">
        <f t="shared" si="12"/>
        <v>0</v>
      </c>
      <c r="N436" s="233"/>
      <c r="O436" s="235">
        <v>78.4</v>
      </c>
      <c r="P436" s="245">
        <f t="shared" si="13"/>
        <v>196</v>
      </c>
      <c r="Q436" s="4"/>
    </row>
    <row r="437" ht="15.75" customHeight="1">
      <c r="A437" s="239">
        <v>216.5</v>
      </c>
      <c r="B437" s="128">
        <f t="shared" si="1"/>
        <v>0</v>
      </c>
      <c r="C437" s="129">
        <f t="shared" si="2"/>
        <v>4</v>
      </c>
      <c r="D437" s="130">
        <f t="shared" si="3"/>
        <v>1</v>
      </c>
      <c r="E437" s="131">
        <f t="shared" si="4"/>
        <v>0</v>
      </c>
      <c r="F437" s="133">
        <f t="shared" si="5"/>
        <v>0</v>
      </c>
      <c r="G437" s="128">
        <f t="shared" si="6"/>
        <v>1</v>
      </c>
      <c r="H437" s="129">
        <f t="shared" si="7"/>
        <v>0</v>
      </c>
      <c r="I437" s="130">
        <f t="shared" si="8"/>
        <v>0</v>
      </c>
      <c r="J437" s="131">
        <f t="shared" si="9"/>
        <v>0</v>
      </c>
      <c r="K437" s="133">
        <f t="shared" si="10"/>
        <v>0</v>
      </c>
      <c r="L437" s="132">
        <f t="shared" si="11"/>
        <v>0</v>
      </c>
      <c r="M437" s="244">
        <f t="shared" si="12"/>
        <v>0</v>
      </c>
      <c r="N437" s="233"/>
      <c r="O437" s="235">
        <v>78.6</v>
      </c>
      <c r="P437" s="245">
        <f t="shared" si="13"/>
        <v>196.5</v>
      </c>
      <c r="Q437" s="4"/>
    </row>
    <row r="438" ht="15.75" customHeight="1">
      <c r="A438" s="239">
        <v>217.0</v>
      </c>
      <c r="B438" s="128">
        <f t="shared" si="1"/>
        <v>0</v>
      </c>
      <c r="C438" s="129">
        <f t="shared" si="2"/>
        <v>4</v>
      </c>
      <c r="D438" s="130">
        <f t="shared" si="3"/>
        <v>1</v>
      </c>
      <c r="E438" s="131">
        <f t="shared" si="4"/>
        <v>0</v>
      </c>
      <c r="F438" s="133">
        <f t="shared" si="5"/>
        <v>0</v>
      </c>
      <c r="G438" s="128">
        <f t="shared" si="6"/>
        <v>1</v>
      </c>
      <c r="H438" s="129">
        <f t="shared" si="7"/>
        <v>0</v>
      </c>
      <c r="I438" s="130">
        <f t="shared" si="8"/>
        <v>0</v>
      </c>
      <c r="J438" s="131">
        <f t="shared" si="9"/>
        <v>0</v>
      </c>
      <c r="K438" s="133">
        <f t="shared" si="10"/>
        <v>0</v>
      </c>
      <c r="L438" s="132">
        <f t="shared" si="11"/>
        <v>0</v>
      </c>
      <c r="M438" s="244">
        <f t="shared" si="12"/>
        <v>0</v>
      </c>
      <c r="N438" s="233"/>
      <c r="O438" s="235">
        <v>78.8</v>
      </c>
      <c r="P438" s="245">
        <f t="shared" si="13"/>
        <v>197</v>
      </c>
      <c r="Q438" s="4"/>
    </row>
    <row r="439" ht="15.75" customHeight="1">
      <c r="A439" s="239">
        <v>217.5</v>
      </c>
      <c r="B439" s="128">
        <f t="shared" si="1"/>
        <v>0</v>
      </c>
      <c r="C439" s="129">
        <f t="shared" si="2"/>
        <v>4</v>
      </c>
      <c r="D439" s="130">
        <f t="shared" si="3"/>
        <v>1</v>
      </c>
      <c r="E439" s="131">
        <f t="shared" si="4"/>
        <v>0</v>
      </c>
      <c r="F439" s="133">
        <f t="shared" si="5"/>
        <v>0</v>
      </c>
      <c r="G439" s="128">
        <f t="shared" si="6"/>
        <v>1</v>
      </c>
      <c r="H439" s="129">
        <f t="shared" si="7"/>
        <v>0</v>
      </c>
      <c r="I439" s="130">
        <f t="shared" si="8"/>
        <v>0</v>
      </c>
      <c r="J439" s="131">
        <f t="shared" si="9"/>
        <v>0</v>
      </c>
      <c r="K439" s="133">
        <f t="shared" si="10"/>
        <v>0</v>
      </c>
      <c r="L439" s="132">
        <f t="shared" si="11"/>
        <v>0</v>
      </c>
      <c r="M439" s="244">
        <f t="shared" si="12"/>
        <v>0</v>
      </c>
      <c r="N439" s="233"/>
      <c r="O439" s="235">
        <v>79.0</v>
      </c>
      <c r="P439" s="245">
        <f t="shared" si="13"/>
        <v>197.5</v>
      </c>
      <c r="Q439" s="4"/>
    </row>
    <row r="440" ht="15.75" customHeight="1">
      <c r="A440" s="239">
        <v>218.0</v>
      </c>
      <c r="B440" s="128">
        <f t="shared" si="1"/>
        <v>0</v>
      </c>
      <c r="C440" s="129">
        <f t="shared" si="2"/>
        <v>4</v>
      </c>
      <c r="D440" s="130">
        <f t="shared" si="3"/>
        <v>1</v>
      </c>
      <c r="E440" s="131">
        <f t="shared" si="4"/>
        <v>0</v>
      </c>
      <c r="F440" s="133">
        <f t="shared" si="5"/>
        <v>0</v>
      </c>
      <c r="G440" s="128">
        <f t="shared" si="6"/>
        <v>1</v>
      </c>
      <c r="H440" s="129">
        <f t="shared" si="7"/>
        <v>0</v>
      </c>
      <c r="I440" s="130">
        <f t="shared" si="8"/>
        <v>0</v>
      </c>
      <c r="J440" s="131">
        <f t="shared" si="9"/>
        <v>0</v>
      </c>
      <c r="K440" s="133">
        <f t="shared" si="10"/>
        <v>0</v>
      </c>
      <c r="L440" s="132">
        <f t="shared" si="11"/>
        <v>0</v>
      </c>
      <c r="M440" s="244">
        <f t="shared" si="12"/>
        <v>0</v>
      </c>
      <c r="N440" s="233"/>
      <c r="O440" s="235">
        <v>79.2</v>
      </c>
      <c r="P440" s="245">
        <f t="shared" si="13"/>
        <v>198</v>
      </c>
      <c r="Q440" s="4"/>
    </row>
    <row r="441" ht="15.75" customHeight="1">
      <c r="A441" s="239">
        <v>218.5</v>
      </c>
      <c r="B441" s="128">
        <f t="shared" si="1"/>
        <v>0</v>
      </c>
      <c r="C441" s="129">
        <f t="shared" si="2"/>
        <v>4</v>
      </c>
      <c r="D441" s="130">
        <f t="shared" si="3"/>
        <v>1</v>
      </c>
      <c r="E441" s="131">
        <f t="shared" si="4"/>
        <v>0</v>
      </c>
      <c r="F441" s="133">
        <f t="shared" si="5"/>
        <v>0</v>
      </c>
      <c r="G441" s="128">
        <f t="shared" si="6"/>
        <v>1</v>
      </c>
      <c r="H441" s="129">
        <f t="shared" si="7"/>
        <v>0</v>
      </c>
      <c r="I441" s="130">
        <f t="shared" si="8"/>
        <v>0</v>
      </c>
      <c r="J441" s="131">
        <f t="shared" si="9"/>
        <v>0</v>
      </c>
      <c r="K441" s="133">
        <f t="shared" si="10"/>
        <v>0</v>
      </c>
      <c r="L441" s="132">
        <f t="shared" si="11"/>
        <v>0</v>
      </c>
      <c r="M441" s="244">
        <f t="shared" si="12"/>
        <v>0</v>
      </c>
      <c r="N441" s="233"/>
      <c r="O441" s="235">
        <v>79.4</v>
      </c>
      <c r="P441" s="245">
        <f t="shared" si="13"/>
        <v>198.5</v>
      </c>
      <c r="Q441" s="4"/>
    </row>
    <row r="442" ht="15.75" customHeight="1">
      <c r="A442" s="239">
        <v>219.0</v>
      </c>
      <c r="B442" s="128">
        <f t="shared" si="1"/>
        <v>0</v>
      </c>
      <c r="C442" s="129">
        <f t="shared" si="2"/>
        <v>4</v>
      </c>
      <c r="D442" s="130">
        <f t="shared" si="3"/>
        <v>1</v>
      </c>
      <c r="E442" s="131">
        <f t="shared" si="4"/>
        <v>0</v>
      </c>
      <c r="F442" s="133">
        <f t="shared" si="5"/>
        <v>0</v>
      </c>
      <c r="G442" s="128">
        <f t="shared" si="6"/>
        <v>1</v>
      </c>
      <c r="H442" s="129">
        <f t="shared" si="7"/>
        <v>0</v>
      </c>
      <c r="I442" s="130">
        <f t="shared" si="8"/>
        <v>0</v>
      </c>
      <c r="J442" s="131">
        <f t="shared" si="9"/>
        <v>0</v>
      </c>
      <c r="K442" s="133">
        <f t="shared" si="10"/>
        <v>0</v>
      </c>
      <c r="L442" s="132">
        <f t="shared" si="11"/>
        <v>0</v>
      </c>
      <c r="M442" s="244">
        <f t="shared" si="12"/>
        <v>0</v>
      </c>
      <c r="N442" s="233"/>
      <c r="O442" s="235">
        <v>79.6</v>
      </c>
      <c r="P442" s="245">
        <f t="shared" si="13"/>
        <v>199</v>
      </c>
      <c r="Q442" s="4"/>
    </row>
    <row r="443" ht="15.75" customHeight="1">
      <c r="A443" s="239">
        <v>219.5</v>
      </c>
      <c r="B443" s="128">
        <f t="shared" si="1"/>
        <v>0</v>
      </c>
      <c r="C443" s="129">
        <f t="shared" si="2"/>
        <v>4</v>
      </c>
      <c r="D443" s="130">
        <f t="shared" si="3"/>
        <v>1</v>
      </c>
      <c r="E443" s="131">
        <f t="shared" si="4"/>
        <v>0</v>
      </c>
      <c r="F443" s="133">
        <f t="shared" si="5"/>
        <v>0</v>
      </c>
      <c r="G443" s="128">
        <f t="shared" si="6"/>
        <v>1</v>
      </c>
      <c r="H443" s="129">
        <f t="shared" si="7"/>
        <v>0</v>
      </c>
      <c r="I443" s="130">
        <f t="shared" si="8"/>
        <v>0</v>
      </c>
      <c r="J443" s="131">
        <f t="shared" si="9"/>
        <v>0</v>
      </c>
      <c r="K443" s="133">
        <f t="shared" si="10"/>
        <v>0</v>
      </c>
      <c r="L443" s="132">
        <f t="shared" si="11"/>
        <v>0</v>
      </c>
      <c r="M443" s="244">
        <f t="shared" si="12"/>
        <v>0</v>
      </c>
      <c r="N443" s="233"/>
      <c r="O443" s="235">
        <v>79.8</v>
      </c>
      <c r="P443" s="245">
        <f t="shared" si="13"/>
        <v>199.5</v>
      </c>
      <c r="Q443" s="4"/>
    </row>
    <row r="444" ht="15.75" customHeight="1">
      <c r="A444" s="239">
        <v>220.0</v>
      </c>
      <c r="B444" s="128">
        <f t="shared" si="1"/>
        <v>0</v>
      </c>
      <c r="C444" s="129">
        <f t="shared" si="2"/>
        <v>5</v>
      </c>
      <c r="D444" s="130">
        <f t="shared" si="3"/>
        <v>0</v>
      </c>
      <c r="E444" s="131">
        <f t="shared" si="4"/>
        <v>0</v>
      </c>
      <c r="F444" s="133">
        <f t="shared" si="5"/>
        <v>0</v>
      </c>
      <c r="G444" s="128">
        <f t="shared" si="6"/>
        <v>0</v>
      </c>
      <c r="H444" s="129">
        <f t="shared" si="7"/>
        <v>0</v>
      </c>
      <c r="I444" s="130">
        <f t="shared" si="8"/>
        <v>0</v>
      </c>
      <c r="J444" s="131">
        <f t="shared" si="9"/>
        <v>0</v>
      </c>
      <c r="K444" s="133">
        <f t="shared" si="10"/>
        <v>0</v>
      </c>
      <c r="L444" s="132">
        <f t="shared" si="11"/>
        <v>0</v>
      </c>
      <c r="M444" s="244">
        <f t="shared" si="12"/>
        <v>0</v>
      </c>
      <c r="N444" s="233"/>
      <c r="O444" s="235">
        <v>80.0</v>
      </c>
      <c r="P444" s="245">
        <f t="shared" si="13"/>
        <v>200</v>
      </c>
      <c r="Q444" s="4"/>
    </row>
    <row r="445" ht="15.75" customHeight="1">
      <c r="A445" s="239">
        <v>220.5</v>
      </c>
      <c r="B445" s="128">
        <f t="shared" si="1"/>
        <v>0</v>
      </c>
      <c r="C445" s="129">
        <f t="shared" si="2"/>
        <v>5</v>
      </c>
      <c r="D445" s="130">
        <f t="shared" si="3"/>
        <v>0</v>
      </c>
      <c r="E445" s="131">
        <f t="shared" si="4"/>
        <v>0</v>
      </c>
      <c r="F445" s="133">
        <f t="shared" si="5"/>
        <v>0</v>
      </c>
      <c r="G445" s="128">
        <f t="shared" si="6"/>
        <v>0</v>
      </c>
      <c r="H445" s="129">
        <f t="shared" si="7"/>
        <v>0</v>
      </c>
      <c r="I445" s="130">
        <f t="shared" si="8"/>
        <v>0</v>
      </c>
      <c r="J445" s="131">
        <f t="shared" si="9"/>
        <v>0</v>
      </c>
      <c r="K445" s="133">
        <f t="shared" si="10"/>
        <v>0</v>
      </c>
      <c r="L445" s="132">
        <f t="shared" si="11"/>
        <v>0</v>
      </c>
      <c r="M445" s="244">
        <f t="shared" si="12"/>
        <v>0</v>
      </c>
      <c r="N445" s="233"/>
      <c r="O445" s="235">
        <v>80.2</v>
      </c>
      <c r="P445" s="245">
        <f t="shared" si="13"/>
        <v>200.5</v>
      </c>
      <c r="Q445" s="4"/>
    </row>
    <row r="446" ht="15.75" customHeight="1">
      <c r="A446" s="239">
        <v>221.0</v>
      </c>
      <c r="B446" s="128">
        <f t="shared" si="1"/>
        <v>0</v>
      </c>
      <c r="C446" s="129">
        <f t="shared" si="2"/>
        <v>5</v>
      </c>
      <c r="D446" s="130">
        <f t="shared" si="3"/>
        <v>0</v>
      </c>
      <c r="E446" s="131">
        <f t="shared" si="4"/>
        <v>0</v>
      </c>
      <c r="F446" s="133">
        <f t="shared" si="5"/>
        <v>0</v>
      </c>
      <c r="G446" s="128">
        <f t="shared" si="6"/>
        <v>0</v>
      </c>
      <c r="H446" s="129">
        <f t="shared" si="7"/>
        <v>0</v>
      </c>
      <c r="I446" s="130">
        <f t="shared" si="8"/>
        <v>0</v>
      </c>
      <c r="J446" s="131">
        <f t="shared" si="9"/>
        <v>0</v>
      </c>
      <c r="K446" s="133">
        <f t="shared" si="10"/>
        <v>0</v>
      </c>
      <c r="L446" s="132">
        <f t="shared" si="11"/>
        <v>0</v>
      </c>
      <c r="M446" s="244">
        <f t="shared" si="12"/>
        <v>0</v>
      </c>
      <c r="N446" s="233"/>
      <c r="O446" s="235">
        <v>80.4</v>
      </c>
      <c r="P446" s="245">
        <f t="shared" si="13"/>
        <v>201</v>
      </c>
      <c r="Q446" s="4"/>
    </row>
    <row r="447" ht="15.75" customHeight="1">
      <c r="A447" s="239">
        <v>221.5</v>
      </c>
      <c r="B447" s="128">
        <f t="shared" si="1"/>
        <v>0</v>
      </c>
      <c r="C447" s="129">
        <f t="shared" si="2"/>
        <v>5</v>
      </c>
      <c r="D447" s="130">
        <f t="shared" si="3"/>
        <v>0</v>
      </c>
      <c r="E447" s="131">
        <f t="shared" si="4"/>
        <v>0</v>
      </c>
      <c r="F447" s="133">
        <f t="shared" si="5"/>
        <v>0</v>
      </c>
      <c r="G447" s="128">
        <f t="shared" si="6"/>
        <v>0</v>
      </c>
      <c r="H447" s="129">
        <f t="shared" si="7"/>
        <v>0</v>
      </c>
      <c r="I447" s="130">
        <f t="shared" si="8"/>
        <v>0</v>
      </c>
      <c r="J447" s="131">
        <f t="shared" si="9"/>
        <v>0</v>
      </c>
      <c r="K447" s="133">
        <f t="shared" si="10"/>
        <v>0</v>
      </c>
      <c r="L447" s="132">
        <f t="shared" si="11"/>
        <v>0</v>
      </c>
      <c r="M447" s="244">
        <f t="shared" si="12"/>
        <v>0</v>
      </c>
      <c r="N447" s="233"/>
      <c r="O447" s="235">
        <v>80.6</v>
      </c>
      <c r="P447" s="245">
        <f t="shared" si="13"/>
        <v>201.5</v>
      </c>
      <c r="Q447" s="4"/>
    </row>
    <row r="448" ht="15.75" customHeight="1">
      <c r="A448" s="239">
        <v>222.0</v>
      </c>
      <c r="B448" s="128">
        <f t="shared" si="1"/>
        <v>0</v>
      </c>
      <c r="C448" s="129">
        <f t="shared" si="2"/>
        <v>5</v>
      </c>
      <c r="D448" s="130">
        <f t="shared" si="3"/>
        <v>0</v>
      </c>
      <c r="E448" s="131">
        <f t="shared" si="4"/>
        <v>0</v>
      </c>
      <c r="F448" s="133">
        <f t="shared" si="5"/>
        <v>0</v>
      </c>
      <c r="G448" s="128">
        <f t="shared" si="6"/>
        <v>0</v>
      </c>
      <c r="H448" s="129">
        <f t="shared" si="7"/>
        <v>0</v>
      </c>
      <c r="I448" s="130">
        <f t="shared" si="8"/>
        <v>0</v>
      </c>
      <c r="J448" s="131">
        <f t="shared" si="9"/>
        <v>0</v>
      </c>
      <c r="K448" s="133">
        <f t="shared" si="10"/>
        <v>0</v>
      </c>
      <c r="L448" s="132">
        <f t="shared" si="11"/>
        <v>0</v>
      </c>
      <c r="M448" s="244">
        <f t="shared" si="12"/>
        <v>0</v>
      </c>
      <c r="N448" s="233"/>
      <c r="O448" s="235">
        <v>80.8</v>
      </c>
      <c r="P448" s="245">
        <f t="shared" si="13"/>
        <v>202</v>
      </c>
      <c r="Q448" s="4"/>
    </row>
    <row r="449" ht="15.75" customHeight="1">
      <c r="A449" s="239">
        <v>222.5</v>
      </c>
      <c r="B449" s="128">
        <f t="shared" si="1"/>
        <v>0</v>
      </c>
      <c r="C449" s="129">
        <f t="shared" si="2"/>
        <v>5</v>
      </c>
      <c r="D449" s="130">
        <f t="shared" si="3"/>
        <v>0</v>
      </c>
      <c r="E449" s="131">
        <f t="shared" si="4"/>
        <v>0</v>
      </c>
      <c r="F449" s="133">
        <f t="shared" si="5"/>
        <v>0</v>
      </c>
      <c r="G449" s="128">
        <f t="shared" si="6"/>
        <v>0</v>
      </c>
      <c r="H449" s="129">
        <f t="shared" si="7"/>
        <v>0</v>
      </c>
      <c r="I449" s="130">
        <f t="shared" si="8"/>
        <v>0</v>
      </c>
      <c r="J449" s="131">
        <f t="shared" si="9"/>
        <v>0</v>
      </c>
      <c r="K449" s="133">
        <f t="shared" si="10"/>
        <v>0</v>
      </c>
      <c r="L449" s="132">
        <f t="shared" si="11"/>
        <v>0</v>
      </c>
      <c r="M449" s="244">
        <f t="shared" si="12"/>
        <v>0</v>
      </c>
      <c r="N449" s="233"/>
      <c r="O449" s="235">
        <v>81.0</v>
      </c>
      <c r="P449" s="245">
        <f t="shared" si="13"/>
        <v>202.5</v>
      </c>
      <c r="Q449" s="4"/>
    </row>
    <row r="450" ht="15.75" customHeight="1">
      <c r="A450" s="239">
        <v>223.0</v>
      </c>
      <c r="B450" s="128">
        <f t="shared" si="1"/>
        <v>0</v>
      </c>
      <c r="C450" s="129">
        <f t="shared" si="2"/>
        <v>5</v>
      </c>
      <c r="D450" s="130">
        <f t="shared" si="3"/>
        <v>0</v>
      </c>
      <c r="E450" s="131">
        <f t="shared" si="4"/>
        <v>0</v>
      </c>
      <c r="F450" s="133">
        <f t="shared" si="5"/>
        <v>0</v>
      </c>
      <c r="G450" s="128">
        <f t="shared" si="6"/>
        <v>0</v>
      </c>
      <c r="H450" s="129">
        <f t="shared" si="7"/>
        <v>0</v>
      </c>
      <c r="I450" s="130">
        <f t="shared" si="8"/>
        <v>0</v>
      </c>
      <c r="J450" s="131">
        <f t="shared" si="9"/>
        <v>0</v>
      </c>
      <c r="K450" s="133">
        <f t="shared" si="10"/>
        <v>0</v>
      </c>
      <c r="L450" s="132">
        <f t="shared" si="11"/>
        <v>0</v>
      </c>
      <c r="M450" s="244">
        <f t="shared" si="12"/>
        <v>0</v>
      </c>
      <c r="N450" s="233"/>
      <c r="O450" s="235">
        <v>81.2</v>
      </c>
      <c r="P450" s="245">
        <f t="shared" si="13"/>
        <v>203</v>
      </c>
      <c r="Q450" s="4"/>
    </row>
    <row r="451" ht="15.75" customHeight="1">
      <c r="A451" s="239">
        <v>223.5</v>
      </c>
      <c r="B451" s="128">
        <f t="shared" si="1"/>
        <v>0</v>
      </c>
      <c r="C451" s="129">
        <f t="shared" si="2"/>
        <v>5</v>
      </c>
      <c r="D451" s="130">
        <f t="shared" si="3"/>
        <v>0</v>
      </c>
      <c r="E451" s="131">
        <f t="shared" si="4"/>
        <v>0</v>
      </c>
      <c r="F451" s="133">
        <f t="shared" si="5"/>
        <v>0</v>
      </c>
      <c r="G451" s="128">
        <f t="shared" si="6"/>
        <v>0</v>
      </c>
      <c r="H451" s="129">
        <f t="shared" si="7"/>
        <v>0</v>
      </c>
      <c r="I451" s="130">
        <f t="shared" si="8"/>
        <v>0</v>
      </c>
      <c r="J451" s="131">
        <f t="shared" si="9"/>
        <v>0</v>
      </c>
      <c r="K451" s="133">
        <f t="shared" si="10"/>
        <v>0</v>
      </c>
      <c r="L451" s="132">
        <f t="shared" si="11"/>
        <v>0</v>
      </c>
      <c r="M451" s="244">
        <f t="shared" si="12"/>
        <v>0</v>
      </c>
      <c r="N451" s="233"/>
      <c r="O451" s="235">
        <v>81.4</v>
      </c>
      <c r="P451" s="245">
        <f t="shared" si="13"/>
        <v>203.5</v>
      </c>
      <c r="Q451" s="4"/>
    </row>
    <row r="452" ht="15.75" customHeight="1">
      <c r="A452" s="239">
        <v>224.0</v>
      </c>
      <c r="B452" s="128">
        <f t="shared" si="1"/>
        <v>0</v>
      </c>
      <c r="C452" s="129">
        <f t="shared" si="2"/>
        <v>5</v>
      </c>
      <c r="D452" s="130">
        <f t="shared" si="3"/>
        <v>0</v>
      </c>
      <c r="E452" s="131">
        <f t="shared" si="4"/>
        <v>0</v>
      </c>
      <c r="F452" s="133">
        <f t="shared" si="5"/>
        <v>0</v>
      </c>
      <c r="G452" s="128">
        <f t="shared" si="6"/>
        <v>0</v>
      </c>
      <c r="H452" s="129">
        <f t="shared" si="7"/>
        <v>0</v>
      </c>
      <c r="I452" s="130">
        <f t="shared" si="8"/>
        <v>0</v>
      </c>
      <c r="J452" s="131">
        <f t="shared" si="9"/>
        <v>0</v>
      </c>
      <c r="K452" s="133">
        <f t="shared" si="10"/>
        <v>0</v>
      </c>
      <c r="L452" s="132">
        <f t="shared" si="11"/>
        <v>0</v>
      </c>
      <c r="M452" s="244">
        <f t="shared" si="12"/>
        <v>0</v>
      </c>
      <c r="N452" s="233"/>
      <c r="O452" s="235">
        <v>81.6</v>
      </c>
      <c r="P452" s="245">
        <f t="shared" si="13"/>
        <v>204</v>
      </c>
      <c r="Q452" s="4"/>
    </row>
    <row r="453" ht="15.75" customHeight="1">
      <c r="A453" s="239">
        <v>224.5</v>
      </c>
      <c r="B453" s="128">
        <f t="shared" si="1"/>
        <v>0</v>
      </c>
      <c r="C453" s="129">
        <f t="shared" si="2"/>
        <v>5</v>
      </c>
      <c r="D453" s="130">
        <f t="shared" si="3"/>
        <v>0</v>
      </c>
      <c r="E453" s="131">
        <f t="shared" si="4"/>
        <v>0</v>
      </c>
      <c r="F453" s="133">
        <f t="shared" si="5"/>
        <v>0</v>
      </c>
      <c r="G453" s="128">
        <f t="shared" si="6"/>
        <v>0</v>
      </c>
      <c r="H453" s="129">
        <f t="shared" si="7"/>
        <v>0</v>
      </c>
      <c r="I453" s="130">
        <f t="shared" si="8"/>
        <v>0</v>
      </c>
      <c r="J453" s="131">
        <f t="shared" si="9"/>
        <v>0</v>
      </c>
      <c r="K453" s="133">
        <f t="shared" si="10"/>
        <v>0</v>
      </c>
      <c r="L453" s="132">
        <f t="shared" si="11"/>
        <v>0</v>
      </c>
      <c r="M453" s="244">
        <f t="shared" si="12"/>
        <v>0</v>
      </c>
      <c r="N453" s="233"/>
      <c r="O453" s="235">
        <v>81.8</v>
      </c>
      <c r="P453" s="245">
        <f t="shared" si="13"/>
        <v>204.5</v>
      </c>
      <c r="Q453" s="4"/>
    </row>
    <row r="454" ht="15.75" customHeight="1">
      <c r="A454" s="239">
        <v>225.0</v>
      </c>
      <c r="B454" s="128">
        <f t="shared" si="1"/>
        <v>0</v>
      </c>
      <c r="C454" s="129">
        <f t="shared" si="2"/>
        <v>5</v>
      </c>
      <c r="D454" s="130">
        <f t="shared" si="3"/>
        <v>0</v>
      </c>
      <c r="E454" s="131">
        <f t="shared" si="4"/>
        <v>0</v>
      </c>
      <c r="F454" s="133">
        <f t="shared" si="5"/>
        <v>0</v>
      </c>
      <c r="G454" s="128">
        <f t="shared" si="6"/>
        <v>1</v>
      </c>
      <c r="H454" s="129">
        <f t="shared" si="7"/>
        <v>0</v>
      </c>
      <c r="I454" s="130">
        <f t="shared" si="8"/>
        <v>0</v>
      </c>
      <c r="J454" s="131">
        <f t="shared" si="9"/>
        <v>0</v>
      </c>
      <c r="K454" s="133">
        <f t="shared" si="10"/>
        <v>0</v>
      </c>
      <c r="L454" s="132">
        <f t="shared" si="11"/>
        <v>0</v>
      </c>
      <c r="M454" s="244">
        <f t="shared" si="12"/>
        <v>0</v>
      </c>
      <c r="N454" s="233"/>
      <c r="O454" s="235">
        <v>82.0</v>
      </c>
      <c r="P454" s="245">
        <f t="shared" si="13"/>
        <v>205</v>
      </c>
      <c r="Q454" s="4"/>
    </row>
    <row r="455" ht="15.75" customHeight="1">
      <c r="A455" s="239">
        <v>225.5</v>
      </c>
      <c r="B455" s="128">
        <f t="shared" si="1"/>
        <v>0</v>
      </c>
      <c r="C455" s="129">
        <f t="shared" si="2"/>
        <v>5</v>
      </c>
      <c r="D455" s="130">
        <f t="shared" si="3"/>
        <v>0</v>
      </c>
      <c r="E455" s="131">
        <f t="shared" si="4"/>
        <v>0</v>
      </c>
      <c r="F455" s="133">
        <f t="shared" si="5"/>
        <v>0</v>
      </c>
      <c r="G455" s="128">
        <f t="shared" si="6"/>
        <v>1</v>
      </c>
      <c r="H455" s="129">
        <f t="shared" si="7"/>
        <v>0</v>
      </c>
      <c r="I455" s="130">
        <f t="shared" si="8"/>
        <v>0</v>
      </c>
      <c r="J455" s="131">
        <f t="shared" si="9"/>
        <v>0</v>
      </c>
      <c r="K455" s="133">
        <f t="shared" si="10"/>
        <v>0</v>
      </c>
      <c r="L455" s="132">
        <f t="shared" si="11"/>
        <v>0</v>
      </c>
      <c r="M455" s="244">
        <f t="shared" si="12"/>
        <v>0</v>
      </c>
      <c r="N455" s="233"/>
      <c r="O455" s="235">
        <v>82.2</v>
      </c>
      <c r="P455" s="245">
        <f t="shared" si="13"/>
        <v>205.5</v>
      </c>
      <c r="Q455" s="4"/>
    </row>
    <row r="456" ht="15.75" customHeight="1">
      <c r="A456" s="239">
        <v>226.0</v>
      </c>
      <c r="B456" s="128">
        <f t="shared" si="1"/>
        <v>0</v>
      </c>
      <c r="C456" s="129">
        <f t="shared" si="2"/>
        <v>5</v>
      </c>
      <c r="D456" s="130">
        <f t="shared" si="3"/>
        <v>0</v>
      </c>
      <c r="E456" s="131">
        <f t="shared" si="4"/>
        <v>0</v>
      </c>
      <c r="F456" s="133">
        <f t="shared" si="5"/>
        <v>0</v>
      </c>
      <c r="G456" s="128">
        <f t="shared" si="6"/>
        <v>1</v>
      </c>
      <c r="H456" s="129">
        <f t="shared" si="7"/>
        <v>0</v>
      </c>
      <c r="I456" s="130">
        <f t="shared" si="8"/>
        <v>0</v>
      </c>
      <c r="J456" s="131">
        <f t="shared" si="9"/>
        <v>0</v>
      </c>
      <c r="K456" s="133">
        <f t="shared" si="10"/>
        <v>0</v>
      </c>
      <c r="L456" s="132">
        <f t="shared" si="11"/>
        <v>0</v>
      </c>
      <c r="M456" s="244">
        <f t="shared" si="12"/>
        <v>0</v>
      </c>
      <c r="N456" s="233"/>
      <c r="O456" s="235">
        <v>82.4</v>
      </c>
      <c r="P456" s="245">
        <f t="shared" si="13"/>
        <v>206</v>
      </c>
      <c r="Q456" s="4"/>
    </row>
    <row r="457" ht="15.75" customHeight="1">
      <c r="A457" s="239">
        <v>226.5</v>
      </c>
      <c r="B457" s="128">
        <f t="shared" si="1"/>
        <v>0</v>
      </c>
      <c r="C457" s="129">
        <f t="shared" si="2"/>
        <v>5</v>
      </c>
      <c r="D457" s="130">
        <f t="shared" si="3"/>
        <v>0</v>
      </c>
      <c r="E457" s="131">
        <f t="shared" si="4"/>
        <v>0</v>
      </c>
      <c r="F457" s="133">
        <f t="shared" si="5"/>
        <v>0</v>
      </c>
      <c r="G457" s="128">
        <f t="shared" si="6"/>
        <v>1</v>
      </c>
      <c r="H457" s="129">
        <f t="shared" si="7"/>
        <v>0</v>
      </c>
      <c r="I457" s="130">
        <f t="shared" si="8"/>
        <v>0</v>
      </c>
      <c r="J457" s="131">
        <f t="shared" si="9"/>
        <v>0</v>
      </c>
      <c r="K457" s="133">
        <f t="shared" si="10"/>
        <v>0</v>
      </c>
      <c r="L457" s="132">
        <f t="shared" si="11"/>
        <v>0</v>
      </c>
      <c r="M457" s="244">
        <f t="shared" si="12"/>
        <v>0</v>
      </c>
      <c r="N457" s="233"/>
      <c r="O457" s="235">
        <v>82.6</v>
      </c>
      <c r="P457" s="245">
        <f t="shared" si="13"/>
        <v>206.5</v>
      </c>
      <c r="Q457" s="4"/>
    </row>
    <row r="458" ht="15.75" customHeight="1">
      <c r="A458" s="239">
        <v>227.0</v>
      </c>
      <c r="B458" s="128">
        <f t="shared" si="1"/>
        <v>0</v>
      </c>
      <c r="C458" s="129">
        <f t="shared" si="2"/>
        <v>5</v>
      </c>
      <c r="D458" s="130">
        <f t="shared" si="3"/>
        <v>0</v>
      </c>
      <c r="E458" s="131">
        <f t="shared" si="4"/>
        <v>0</v>
      </c>
      <c r="F458" s="133">
        <f t="shared" si="5"/>
        <v>0</v>
      </c>
      <c r="G458" s="128">
        <f t="shared" si="6"/>
        <v>1</v>
      </c>
      <c r="H458" s="129">
        <f t="shared" si="7"/>
        <v>0</v>
      </c>
      <c r="I458" s="130">
        <f t="shared" si="8"/>
        <v>0</v>
      </c>
      <c r="J458" s="131">
        <f t="shared" si="9"/>
        <v>0</v>
      </c>
      <c r="K458" s="133">
        <f t="shared" si="10"/>
        <v>0</v>
      </c>
      <c r="L458" s="132">
        <f t="shared" si="11"/>
        <v>0</v>
      </c>
      <c r="M458" s="244">
        <f t="shared" si="12"/>
        <v>0</v>
      </c>
      <c r="N458" s="233"/>
      <c r="O458" s="235">
        <v>82.8</v>
      </c>
      <c r="P458" s="245">
        <f t="shared" si="13"/>
        <v>207</v>
      </c>
      <c r="Q458" s="4"/>
    </row>
    <row r="459" ht="15.75" customHeight="1">
      <c r="A459" s="239">
        <v>227.5</v>
      </c>
      <c r="B459" s="128">
        <f t="shared" si="1"/>
        <v>0</v>
      </c>
      <c r="C459" s="129">
        <f t="shared" si="2"/>
        <v>5</v>
      </c>
      <c r="D459" s="130">
        <f t="shared" si="3"/>
        <v>0</v>
      </c>
      <c r="E459" s="131">
        <f t="shared" si="4"/>
        <v>0</v>
      </c>
      <c r="F459" s="133">
        <f t="shared" si="5"/>
        <v>0</v>
      </c>
      <c r="G459" s="128">
        <f t="shared" si="6"/>
        <v>1</v>
      </c>
      <c r="H459" s="129">
        <f t="shared" si="7"/>
        <v>0</v>
      </c>
      <c r="I459" s="130">
        <f t="shared" si="8"/>
        <v>0</v>
      </c>
      <c r="J459" s="131">
        <f t="shared" si="9"/>
        <v>0</v>
      </c>
      <c r="K459" s="133">
        <f t="shared" si="10"/>
        <v>0</v>
      </c>
      <c r="L459" s="132">
        <f t="shared" si="11"/>
        <v>0</v>
      </c>
      <c r="M459" s="244">
        <f t="shared" si="12"/>
        <v>0</v>
      </c>
      <c r="N459" s="233"/>
      <c r="O459" s="235">
        <v>83.0</v>
      </c>
      <c r="P459" s="245">
        <f t="shared" si="13"/>
        <v>207.5</v>
      </c>
      <c r="Q459" s="4"/>
    </row>
    <row r="460" ht="15.75" customHeight="1">
      <c r="A460" s="239">
        <v>228.0</v>
      </c>
      <c r="B460" s="128">
        <f t="shared" si="1"/>
        <v>0</v>
      </c>
      <c r="C460" s="129">
        <f t="shared" si="2"/>
        <v>5</v>
      </c>
      <c r="D460" s="130">
        <f t="shared" si="3"/>
        <v>0</v>
      </c>
      <c r="E460" s="131">
        <f t="shared" si="4"/>
        <v>0</v>
      </c>
      <c r="F460" s="133">
        <f t="shared" si="5"/>
        <v>0</v>
      </c>
      <c r="G460" s="128">
        <f t="shared" si="6"/>
        <v>1</v>
      </c>
      <c r="H460" s="129">
        <f t="shared" si="7"/>
        <v>0</v>
      </c>
      <c r="I460" s="130">
        <f t="shared" si="8"/>
        <v>0</v>
      </c>
      <c r="J460" s="131">
        <f t="shared" si="9"/>
        <v>0</v>
      </c>
      <c r="K460" s="133">
        <f t="shared" si="10"/>
        <v>0</v>
      </c>
      <c r="L460" s="132">
        <f t="shared" si="11"/>
        <v>0</v>
      </c>
      <c r="M460" s="244">
        <f t="shared" si="12"/>
        <v>0</v>
      </c>
      <c r="N460" s="233"/>
      <c r="O460" s="235">
        <v>83.2</v>
      </c>
      <c r="P460" s="245">
        <f t="shared" si="13"/>
        <v>208</v>
      </c>
      <c r="Q460" s="4"/>
    </row>
    <row r="461" ht="15.75" customHeight="1">
      <c r="A461" s="239">
        <v>228.5</v>
      </c>
      <c r="B461" s="128">
        <f t="shared" si="1"/>
        <v>0</v>
      </c>
      <c r="C461" s="129">
        <f t="shared" si="2"/>
        <v>5</v>
      </c>
      <c r="D461" s="130">
        <f t="shared" si="3"/>
        <v>0</v>
      </c>
      <c r="E461" s="131">
        <f t="shared" si="4"/>
        <v>0</v>
      </c>
      <c r="F461" s="133">
        <f t="shared" si="5"/>
        <v>0</v>
      </c>
      <c r="G461" s="128">
        <f t="shared" si="6"/>
        <v>1</v>
      </c>
      <c r="H461" s="129">
        <f t="shared" si="7"/>
        <v>0</v>
      </c>
      <c r="I461" s="130">
        <f t="shared" si="8"/>
        <v>0</v>
      </c>
      <c r="J461" s="131">
        <f t="shared" si="9"/>
        <v>0</v>
      </c>
      <c r="K461" s="133">
        <f t="shared" si="10"/>
        <v>0</v>
      </c>
      <c r="L461" s="132">
        <f t="shared" si="11"/>
        <v>0</v>
      </c>
      <c r="M461" s="244">
        <f t="shared" si="12"/>
        <v>0</v>
      </c>
      <c r="N461" s="233"/>
      <c r="O461" s="235">
        <v>83.4</v>
      </c>
      <c r="P461" s="245">
        <f t="shared" si="13"/>
        <v>208.5</v>
      </c>
      <c r="Q461" s="4"/>
    </row>
    <row r="462" ht="15.75" customHeight="1">
      <c r="A462" s="239">
        <v>229.0</v>
      </c>
      <c r="B462" s="128">
        <f t="shared" si="1"/>
        <v>0</v>
      </c>
      <c r="C462" s="129">
        <f t="shared" si="2"/>
        <v>5</v>
      </c>
      <c r="D462" s="130">
        <f t="shared" si="3"/>
        <v>0</v>
      </c>
      <c r="E462" s="131">
        <f t="shared" si="4"/>
        <v>0</v>
      </c>
      <c r="F462" s="133">
        <f t="shared" si="5"/>
        <v>0</v>
      </c>
      <c r="G462" s="128">
        <f t="shared" si="6"/>
        <v>1</v>
      </c>
      <c r="H462" s="129">
        <f t="shared" si="7"/>
        <v>0</v>
      </c>
      <c r="I462" s="130">
        <f t="shared" si="8"/>
        <v>0</v>
      </c>
      <c r="J462" s="131">
        <f t="shared" si="9"/>
        <v>0</v>
      </c>
      <c r="K462" s="133">
        <f t="shared" si="10"/>
        <v>0</v>
      </c>
      <c r="L462" s="132">
        <f t="shared" si="11"/>
        <v>0</v>
      </c>
      <c r="M462" s="244">
        <f t="shared" si="12"/>
        <v>0</v>
      </c>
      <c r="N462" s="233"/>
      <c r="O462" s="235">
        <v>83.6</v>
      </c>
      <c r="P462" s="245">
        <f t="shared" si="13"/>
        <v>209</v>
      </c>
      <c r="Q462" s="4"/>
    </row>
    <row r="463" ht="15.75" customHeight="1">
      <c r="A463" s="239">
        <v>229.5</v>
      </c>
      <c r="B463" s="128">
        <f t="shared" si="1"/>
        <v>0</v>
      </c>
      <c r="C463" s="129">
        <f t="shared" si="2"/>
        <v>5</v>
      </c>
      <c r="D463" s="130">
        <f t="shared" si="3"/>
        <v>0</v>
      </c>
      <c r="E463" s="131">
        <f t="shared" si="4"/>
        <v>0</v>
      </c>
      <c r="F463" s="133">
        <f t="shared" si="5"/>
        <v>0</v>
      </c>
      <c r="G463" s="128">
        <f t="shared" si="6"/>
        <v>1</v>
      </c>
      <c r="H463" s="129">
        <f t="shared" si="7"/>
        <v>0</v>
      </c>
      <c r="I463" s="130">
        <f t="shared" si="8"/>
        <v>0</v>
      </c>
      <c r="J463" s="131">
        <f t="shared" si="9"/>
        <v>0</v>
      </c>
      <c r="K463" s="133">
        <f t="shared" si="10"/>
        <v>0</v>
      </c>
      <c r="L463" s="132">
        <f t="shared" si="11"/>
        <v>0</v>
      </c>
      <c r="M463" s="244">
        <f t="shared" si="12"/>
        <v>0</v>
      </c>
      <c r="N463" s="233"/>
      <c r="O463" s="235">
        <v>83.8</v>
      </c>
      <c r="P463" s="245">
        <f t="shared" si="13"/>
        <v>209.5</v>
      </c>
      <c r="Q463" s="4"/>
    </row>
    <row r="464" ht="15.75" customHeight="1">
      <c r="A464" s="239">
        <v>230.0</v>
      </c>
      <c r="B464" s="128">
        <f t="shared" si="1"/>
        <v>0</v>
      </c>
      <c r="C464" s="129">
        <f t="shared" si="2"/>
        <v>5</v>
      </c>
      <c r="D464" s="130">
        <f t="shared" si="3"/>
        <v>0</v>
      </c>
      <c r="E464" s="131">
        <f t="shared" si="4"/>
        <v>0</v>
      </c>
      <c r="F464" s="133">
        <f t="shared" si="5"/>
        <v>1</v>
      </c>
      <c r="G464" s="128">
        <f t="shared" si="6"/>
        <v>0</v>
      </c>
      <c r="H464" s="129">
        <f t="shared" si="7"/>
        <v>0</v>
      </c>
      <c r="I464" s="130">
        <f t="shared" si="8"/>
        <v>0</v>
      </c>
      <c r="J464" s="131">
        <f t="shared" si="9"/>
        <v>0</v>
      </c>
      <c r="K464" s="133">
        <f t="shared" si="10"/>
        <v>0</v>
      </c>
      <c r="L464" s="132">
        <f t="shared" si="11"/>
        <v>0</v>
      </c>
      <c r="M464" s="244">
        <f t="shared" si="12"/>
        <v>0</v>
      </c>
      <c r="N464" s="233"/>
      <c r="O464" s="235">
        <v>84.0</v>
      </c>
      <c r="P464" s="245">
        <f t="shared" si="13"/>
        <v>210</v>
      </c>
      <c r="Q464" s="4"/>
    </row>
    <row r="465" ht="15.75" customHeight="1">
      <c r="A465" s="239">
        <v>230.5</v>
      </c>
      <c r="B465" s="128">
        <f t="shared" si="1"/>
        <v>0</v>
      </c>
      <c r="C465" s="129">
        <f t="shared" si="2"/>
        <v>5</v>
      </c>
      <c r="D465" s="130">
        <f t="shared" si="3"/>
        <v>0</v>
      </c>
      <c r="E465" s="131">
        <f t="shared" si="4"/>
        <v>0</v>
      </c>
      <c r="F465" s="133">
        <f t="shared" si="5"/>
        <v>1</v>
      </c>
      <c r="G465" s="128">
        <f t="shared" si="6"/>
        <v>0</v>
      </c>
      <c r="H465" s="129">
        <f t="shared" si="7"/>
        <v>0</v>
      </c>
      <c r="I465" s="130">
        <f t="shared" si="8"/>
        <v>0</v>
      </c>
      <c r="J465" s="131">
        <f t="shared" si="9"/>
        <v>0</v>
      </c>
      <c r="K465" s="133">
        <f t="shared" si="10"/>
        <v>0</v>
      </c>
      <c r="L465" s="132">
        <f t="shared" si="11"/>
        <v>0</v>
      </c>
      <c r="M465" s="244">
        <f t="shared" si="12"/>
        <v>0</v>
      </c>
      <c r="N465" s="233"/>
      <c r="O465" s="235">
        <v>84.2</v>
      </c>
      <c r="P465" s="245">
        <f t="shared" si="13"/>
        <v>210.5</v>
      </c>
      <c r="Q465" s="4"/>
    </row>
    <row r="466" ht="15.75" customHeight="1">
      <c r="A466" s="239">
        <v>231.0</v>
      </c>
      <c r="B466" s="128">
        <f t="shared" si="1"/>
        <v>0</v>
      </c>
      <c r="C466" s="129">
        <f t="shared" si="2"/>
        <v>5</v>
      </c>
      <c r="D466" s="130">
        <f t="shared" si="3"/>
        <v>0</v>
      </c>
      <c r="E466" s="131">
        <f t="shared" si="4"/>
        <v>0</v>
      </c>
      <c r="F466" s="133">
        <f t="shared" si="5"/>
        <v>1</v>
      </c>
      <c r="G466" s="128">
        <f t="shared" si="6"/>
        <v>0</v>
      </c>
      <c r="H466" s="129">
        <f t="shared" si="7"/>
        <v>0</v>
      </c>
      <c r="I466" s="130">
        <f t="shared" si="8"/>
        <v>0</v>
      </c>
      <c r="J466" s="131">
        <f t="shared" si="9"/>
        <v>0</v>
      </c>
      <c r="K466" s="133">
        <f t="shared" si="10"/>
        <v>0</v>
      </c>
      <c r="L466" s="132">
        <f t="shared" si="11"/>
        <v>0</v>
      </c>
      <c r="M466" s="244">
        <f t="shared" si="12"/>
        <v>0</v>
      </c>
      <c r="N466" s="233"/>
      <c r="O466" s="235">
        <v>84.4</v>
      </c>
      <c r="P466" s="245">
        <f t="shared" si="13"/>
        <v>211</v>
      </c>
      <c r="Q466" s="4"/>
    </row>
    <row r="467" ht="15.75" customHeight="1">
      <c r="A467" s="239">
        <v>231.5</v>
      </c>
      <c r="B467" s="128">
        <f t="shared" si="1"/>
        <v>0</v>
      </c>
      <c r="C467" s="129">
        <f t="shared" si="2"/>
        <v>5</v>
      </c>
      <c r="D467" s="130">
        <f t="shared" si="3"/>
        <v>0</v>
      </c>
      <c r="E467" s="131">
        <f t="shared" si="4"/>
        <v>0</v>
      </c>
      <c r="F467" s="133">
        <f t="shared" si="5"/>
        <v>1</v>
      </c>
      <c r="G467" s="128">
        <f t="shared" si="6"/>
        <v>0</v>
      </c>
      <c r="H467" s="129">
        <f t="shared" si="7"/>
        <v>0</v>
      </c>
      <c r="I467" s="130">
        <f t="shared" si="8"/>
        <v>0</v>
      </c>
      <c r="J467" s="131">
        <f t="shared" si="9"/>
        <v>0</v>
      </c>
      <c r="K467" s="133">
        <f t="shared" si="10"/>
        <v>0</v>
      </c>
      <c r="L467" s="132">
        <f t="shared" si="11"/>
        <v>0</v>
      </c>
      <c r="M467" s="244">
        <f t="shared" si="12"/>
        <v>0</v>
      </c>
      <c r="N467" s="233"/>
      <c r="O467" s="235">
        <v>84.6</v>
      </c>
      <c r="P467" s="245">
        <f t="shared" si="13"/>
        <v>211.5</v>
      </c>
      <c r="Q467" s="4"/>
    </row>
    <row r="468" ht="15.75" customHeight="1">
      <c r="A468" s="239">
        <v>232.0</v>
      </c>
      <c r="B468" s="128">
        <f t="shared" si="1"/>
        <v>0</v>
      </c>
      <c r="C468" s="129">
        <f t="shared" si="2"/>
        <v>5</v>
      </c>
      <c r="D468" s="130">
        <f t="shared" si="3"/>
        <v>0</v>
      </c>
      <c r="E468" s="131">
        <f t="shared" si="4"/>
        <v>0</v>
      </c>
      <c r="F468" s="133">
        <f t="shared" si="5"/>
        <v>1</v>
      </c>
      <c r="G468" s="128">
        <f t="shared" si="6"/>
        <v>0</v>
      </c>
      <c r="H468" s="129">
        <f t="shared" si="7"/>
        <v>0</v>
      </c>
      <c r="I468" s="130">
        <f t="shared" si="8"/>
        <v>0</v>
      </c>
      <c r="J468" s="131">
        <f t="shared" si="9"/>
        <v>0</v>
      </c>
      <c r="K468" s="133">
        <f t="shared" si="10"/>
        <v>0</v>
      </c>
      <c r="L468" s="132">
        <f t="shared" si="11"/>
        <v>0</v>
      </c>
      <c r="M468" s="244">
        <f t="shared" si="12"/>
        <v>0</v>
      </c>
      <c r="N468" s="233"/>
      <c r="O468" s="235">
        <v>84.8</v>
      </c>
      <c r="P468" s="245">
        <f t="shared" si="13"/>
        <v>212</v>
      </c>
      <c r="Q468" s="4"/>
    </row>
    <row r="469" ht="15.75" customHeight="1">
      <c r="A469" s="239">
        <v>232.5</v>
      </c>
      <c r="B469" s="128">
        <f t="shared" si="1"/>
        <v>0</v>
      </c>
      <c r="C469" s="129">
        <f t="shared" si="2"/>
        <v>5</v>
      </c>
      <c r="D469" s="130">
        <f t="shared" si="3"/>
        <v>0</v>
      </c>
      <c r="E469" s="131">
        <f t="shared" si="4"/>
        <v>0</v>
      </c>
      <c r="F469" s="133">
        <f t="shared" si="5"/>
        <v>1</v>
      </c>
      <c r="G469" s="128">
        <f t="shared" si="6"/>
        <v>0</v>
      </c>
      <c r="H469" s="129">
        <f t="shared" si="7"/>
        <v>0</v>
      </c>
      <c r="I469" s="130">
        <f t="shared" si="8"/>
        <v>0</v>
      </c>
      <c r="J469" s="131">
        <f t="shared" si="9"/>
        <v>0</v>
      </c>
      <c r="K469" s="133">
        <f t="shared" si="10"/>
        <v>0</v>
      </c>
      <c r="L469" s="132">
        <f t="shared" si="11"/>
        <v>0</v>
      </c>
      <c r="M469" s="244">
        <f t="shared" si="12"/>
        <v>0</v>
      </c>
      <c r="N469" s="233"/>
      <c r="O469" s="235">
        <v>85.0</v>
      </c>
      <c r="P469" s="245">
        <f t="shared" si="13"/>
        <v>212.5</v>
      </c>
      <c r="Q469" s="4"/>
    </row>
    <row r="470" ht="15.75" customHeight="1">
      <c r="A470" s="239">
        <v>233.0</v>
      </c>
      <c r="B470" s="128">
        <f t="shared" si="1"/>
        <v>0</v>
      </c>
      <c r="C470" s="129">
        <f t="shared" si="2"/>
        <v>5</v>
      </c>
      <c r="D470" s="130">
        <f t="shared" si="3"/>
        <v>0</v>
      </c>
      <c r="E470" s="131">
        <f t="shared" si="4"/>
        <v>0</v>
      </c>
      <c r="F470" s="133">
        <f t="shared" si="5"/>
        <v>1</v>
      </c>
      <c r="G470" s="128">
        <f t="shared" si="6"/>
        <v>0</v>
      </c>
      <c r="H470" s="129">
        <f t="shared" si="7"/>
        <v>0</v>
      </c>
      <c r="I470" s="130">
        <f t="shared" si="8"/>
        <v>0</v>
      </c>
      <c r="J470" s="131">
        <f t="shared" si="9"/>
        <v>0</v>
      </c>
      <c r="K470" s="133">
        <f t="shared" si="10"/>
        <v>0</v>
      </c>
      <c r="L470" s="132">
        <f t="shared" si="11"/>
        <v>0</v>
      </c>
      <c r="M470" s="244">
        <f t="shared" si="12"/>
        <v>0</v>
      </c>
      <c r="N470" s="233"/>
      <c r="O470" s="235">
        <v>85.2</v>
      </c>
      <c r="P470" s="245">
        <f t="shared" si="13"/>
        <v>213</v>
      </c>
      <c r="Q470" s="4"/>
    </row>
    <row r="471" ht="15.75" customHeight="1">
      <c r="A471" s="239">
        <v>233.5</v>
      </c>
      <c r="B471" s="128">
        <f t="shared" si="1"/>
        <v>0</v>
      </c>
      <c r="C471" s="129">
        <f t="shared" si="2"/>
        <v>5</v>
      </c>
      <c r="D471" s="130">
        <f t="shared" si="3"/>
        <v>0</v>
      </c>
      <c r="E471" s="131">
        <f t="shared" si="4"/>
        <v>0</v>
      </c>
      <c r="F471" s="133">
        <f t="shared" si="5"/>
        <v>1</v>
      </c>
      <c r="G471" s="128">
        <f t="shared" si="6"/>
        <v>0</v>
      </c>
      <c r="H471" s="129">
        <f t="shared" si="7"/>
        <v>0</v>
      </c>
      <c r="I471" s="130">
        <f t="shared" si="8"/>
        <v>0</v>
      </c>
      <c r="J471" s="131">
        <f t="shared" si="9"/>
        <v>0</v>
      </c>
      <c r="K471" s="133">
        <f t="shared" si="10"/>
        <v>0</v>
      </c>
      <c r="L471" s="132">
        <f t="shared" si="11"/>
        <v>0</v>
      </c>
      <c r="M471" s="244">
        <f t="shared" si="12"/>
        <v>0</v>
      </c>
      <c r="N471" s="233"/>
      <c r="O471" s="235">
        <v>85.4</v>
      </c>
      <c r="P471" s="245">
        <f t="shared" si="13"/>
        <v>213.5</v>
      </c>
      <c r="Q471" s="4"/>
    </row>
    <row r="472" ht="15.75" customHeight="1">
      <c r="A472" s="239">
        <v>234.0</v>
      </c>
      <c r="B472" s="128">
        <f t="shared" si="1"/>
        <v>0</v>
      </c>
      <c r="C472" s="129">
        <f t="shared" si="2"/>
        <v>5</v>
      </c>
      <c r="D472" s="130">
        <f t="shared" si="3"/>
        <v>0</v>
      </c>
      <c r="E472" s="131">
        <f t="shared" si="4"/>
        <v>0</v>
      </c>
      <c r="F472" s="133">
        <f t="shared" si="5"/>
        <v>1</v>
      </c>
      <c r="G472" s="128">
        <f t="shared" si="6"/>
        <v>0</v>
      </c>
      <c r="H472" s="129">
        <f t="shared" si="7"/>
        <v>0</v>
      </c>
      <c r="I472" s="130">
        <f t="shared" si="8"/>
        <v>0</v>
      </c>
      <c r="J472" s="131">
        <f t="shared" si="9"/>
        <v>0</v>
      </c>
      <c r="K472" s="133">
        <f t="shared" si="10"/>
        <v>0</v>
      </c>
      <c r="L472" s="132">
        <f t="shared" si="11"/>
        <v>0</v>
      </c>
      <c r="M472" s="244">
        <f t="shared" si="12"/>
        <v>0</v>
      </c>
      <c r="N472" s="233"/>
      <c r="O472" s="235">
        <v>85.6</v>
      </c>
      <c r="P472" s="245">
        <f t="shared" si="13"/>
        <v>214</v>
      </c>
      <c r="Q472" s="4"/>
    </row>
    <row r="473" ht="15.75" customHeight="1">
      <c r="A473" s="239">
        <v>234.5</v>
      </c>
      <c r="B473" s="128">
        <f t="shared" si="1"/>
        <v>0</v>
      </c>
      <c r="C473" s="129">
        <f t="shared" si="2"/>
        <v>5</v>
      </c>
      <c r="D473" s="130">
        <f t="shared" si="3"/>
        <v>0</v>
      </c>
      <c r="E473" s="131">
        <f t="shared" si="4"/>
        <v>0</v>
      </c>
      <c r="F473" s="133">
        <f t="shared" si="5"/>
        <v>1</v>
      </c>
      <c r="G473" s="128">
        <f t="shared" si="6"/>
        <v>0</v>
      </c>
      <c r="H473" s="129">
        <f t="shared" si="7"/>
        <v>0</v>
      </c>
      <c r="I473" s="130">
        <f t="shared" si="8"/>
        <v>0</v>
      </c>
      <c r="J473" s="131">
        <f t="shared" si="9"/>
        <v>0</v>
      </c>
      <c r="K473" s="133">
        <f t="shared" si="10"/>
        <v>0</v>
      </c>
      <c r="L473" s="132">
        <f t="shared" si="11"/>
        <v>0</v>
      </c>
      <c r="M473" s="244">
        <f t="shared" si="12"/>
        <v>0</v>
      </c>
      <c r="N473" s="233"/>
      <c r="O473" s="235">
        <v>85.8</v>
      </c>
      <c r="P473" s="245">
        <f t="shared" si="13"/>
        <v>214.5</v>
      </c>
      <c r="Q473" s="4"/>
    </row>
    <row r="474" ht="15.75" customHeight="1">
      <c r="A474" s="239">
        <v>235.0</v>
      </c>
      <c r="B474" s="128">
        <f t="shared" si="1"/>
        <v>0</v>
      </c>
      <c r="C474" s="129">
        <f t="shared" si="2"/>
        <v>5</v>
      </c>
      <c r="D474" s="130">
        <f t="shared" si="3"/>
        <v>0</v>
      </c>
      <c r="E474" s="131">
        <f t="shared" si="4"/>
        <v>0</v>
      </c>
      <c r="F474" s="133">
        <f t="shared" si="5"/>
        <v>1</v>
      </c>
      <c r="G474" s="128">
        <f t="shared" si="6"/>
        <v>1</v>
      </c>
      <c r="H474" s="129">
        <f t="shared" si="7"/>
        <v>0</v>
      </c>
      <c r="I474" s="130">
        <f t="shared" si="8"/>
        <v>0</v>
      </c>
      <c r="J474" s="131">
        <f t="shared" si="9"/>
        <v>0</v>
      </c>
      <c r="K474" s="133">
        <f t="shared" si="10"/>
        <v>0</v>
      </c>
      <c r="L474" s="132">
        <f t="shared" si="11"/>
        <v>0</v>
      </c>
      <c r="M474" s="244">
        <f t="shared" si="12"/>
        <v>0</v>
      </c>
      <c r="N474" s="233"/>
      <c r="O474" s="235">
        <v>86.0</v>
      </c>
      <c r="P474" s="245">
        <f t="shared" si="13"/>
        <v>215</v>
      </c>
      <c r="Q474" s="4"/>
    </row>
    <row r="475" ht="15.75" customHeight="1">
      <c r="A475" s="239">
        <v>235.5</v>
      </c>
      <c r="B475" s="128">
        <f t="shared" si="1"/>
        <v>0</v>
      </c>
      <c r="C475" s="129">
        <f t="shared" si="2"/>
        <v>5</v>
      </c>
      <c r="D475" s="130">
        <f t="shared" si="3"/>
        <v>0</v>
      </c>
      <c r="E475" s="131">
        <f t="shared" si="4"/>
        <v>0</v>
      </c>
      <c r="F475" s="133">
        <f t="shared" si="5"/>
        <v>1</v>
      </c>
      <c r="G475" s="128">
        <f t="shared" si="6"/>
        <v>1</v>
      </c>
      <c r="H475" s="129">
        <f t="shared" si="7"/>
        <v>0</v>
      </c>
      <c r="I475" s="130">
        <f t="shared" si="8"/>
        <v>0</v>
      </c>
      <c r="J475" s="131">
        <f t="shared" si="9"/>
        <v>0</v>
      </c>
      <c r="K475" s="133">
        <f t="shared" si="10"/>
        <v>0</v>
      </c>
      <c r="L475" s="132">
        <f t="shared" si="11"/>
        <v>0</v>
      </c>
      <c r="M475" s="244">
        <f t="shared" si="12"/>
        <v>0</v>
      </c>
      <c r="N475" s="233"/>
      <c r="O475" s="235">
        <v>86.2</v>
      </c>
      <c r="P475" s="245">
        <f t="shared" si="13"/>
        <v>215.5</v>
      </c>
      <c r="Q475" s="4"/>
    </row>
    <row r="476" ht="15.75" customHeight="1">
      <c r="A476" s="239">
        <v>236.0</v>
      </c>
      <c r="B476" s="128">
        <f t="shared" si="1"/>
        <v>0</v>
      </c>
      <c r="C476" s="129">
        <f t="shared" si="2"/>
        <v>5</v>
      </c>
      <c r="D476" s="130">
        <f t="shared" si="3"/>
        <v>0</v>
      </c>
      <c r="E476" s="131">
        <f t="shared" si="4"/>
        <v>0</v>
      </c>
      <c r="F476" s="133">
        <f t="shared" si="5"/>
        <v>1</v>
      </c>
      <c r="G476" s="128">
        <f t="shared" si="6"/>
        <v>1</v>
      </c>
      <c r="H476" s="129">
        <f t="shared" si="7"/>
        <v>0</v>
      </c>
      <c r="I476" s="130">
        <f t="shared" si="8"/>
        <v>0</v>
      </c>
      <c r="J476" s="131">
        <f t="shared" si="9"/>
        <v>0</v>
      </c>
      <c r="K476" s="133">
        <f t="shared" si="10"/>
        <v>0</v>
      </c>
      <c r="L476" s="132">
        <f t="shared" si="11"/>
        <v>0</v>
      </c>
      <c r="M476" s="244">
        <f t="shared" si="12"/>
        <v>0</v>
      </c>
      <c r="N476" s="233"/>
      <c r="O476" s="235">
        <v>86.4</v>
      </c>
      <c r="P476" s="245">
        <f t="shared" si="13"/>
        <v>216</v>
      </c>
      <c r="Q476" s="4"/>
    </row>
    <row r="477" ht="15.75" customHeight="1">
      <c r="A477" s="239">
        <v>236.5</v>
      </c>
      <c r="B477" s="128">
        <f t="shared" si="1"/>
        <v>0</v>
      </c>
      <c r="C477" s="129">
        <f t="shared" si="2"/>
        <v>5</v>
      </c>
      <c r="D477" s="130">
        <f t="shared" si="3"/>
        <v>0</v>
      </c>
      <c r="E477" s="131">
        <f t="shared" si="4"/>
        <v>0</v>
      </c>
      <c r="F477" s="133">
        <f t="shared" si="5"/>
        <v>1</v>
      </c>
      <c r="G477" s="128">
        <f t="shared" si="6"/>
        <v>1</v>
      </c>
      <c r="H477" s="129">
        <f t="shared" si="7"/>
        <v>0</v>
      </c>
      <c r="I477" s="130">
        <f t="shared" si="8"/>
        <v>0</v>
      </c>
      <c r="J477" s="131">
        <f t="shared" si="9"/>
        <v>0</v>
      </c>
      <c r="K477" s="133">
        <f t="shared" si="10"/>
        <v>0</v>
      </c>
      <c r="L477" s="132">
        <f t="shared" si="11"/>
        <v>0</v>
      </c>
      <c r="M477" s="244">
        <f t="shared" si="12"/>
        <v>0</v>
      </c>
      <c r="N477" s="233"/>
      <c r="O477" s="235">
        <v>86.6</v>
      </c>
      <c r="P477" s="245">
        <f t="shared" si="13"/>
        <v>216.5</v>
      </c>
      <c r="Q477" s="4"/>
    </row>
    <row r="478" ht="15.75" customHeight="1">
      <c r="A478" s="239">
        <v>237.0</v>
      </c>
      <c r="B478" s="128">
        <f t="shared" si="1"/>
        <v>0</v>
      </c>
      <c r="C478" s="129">
        <f t="shared" si="2"/>
        <v>5</v>
      </c>
      <c r="D478" s="130">
        <f t="shared" si="3"/>
        <v>0</v>
      </c>
      <c r="E478" s="131">
        <f t="shared" si="4"/>
        <v>0</v>
      </c>
      <c r="F478" s="133">
        <f t="shared" si="5"/>
        <v>1</v>
      </c>
      <c r="G478" s="128">
        <f t="shared" si="6"/>
        <v>1</v>
      </c>
      <c r="H478" s="129">
        <f t="shared" si="7"/>
        <v>0</v>
      </c>
      <c r="I478" s="130">
        <f t="shared" si="8"/>
        <v>0</v>
      </c>
      <c r="J478" s="131">
        <f t="shared" si="9"/>
        <v>0</v>
      </c>
      <c r="K478" s="133">
        <f t="shared" si="10"/>
        <v>0</v>
      </c>
      <c r="L478" s="132">
        <f t="shared" si="11"/>
        <v>0</v>
      </c>
      <c r="M478" s="244">
        <f t="shared" si="12"/>
        <v>0</v>
      </c>
      <c r="N478" s="233"/>
      <c r="O478" s="235">
        <v>86.8</v>
      </c>
      <c r="P478" s="245">
        <f t="shared" si="13"/>
        <v>217</v>
      </c>
      <c r="Q478" s="4"/>
    </row>
    <row r="479" ht="15.75" customHeight="1">
      <c r="A479" s="239">
        <v>237.5</v>
      </c>
      <c r="B479" s="128">
        <f t="shared" si="1"/>
        <v>0</v>
      </c>
      <c r="C479" s="129">
        <f t="shared" si="2"/>
        <v>5</v>
      </c>
      <c r="D479" s="130">
        <f t="shared" si="3"/>
        <v>0</v>
      </c>
      <c r="E479" s="131">
        <f t="shared" si="4"/>
        <v>0</v>
      </c>
      <c r="F479" s="133">
        <f t="shared" si="5"/>
        <v>1</v>
      </c>
      <c r="G479" s="128">
        <f t="shared" si="6"/>
        <v>1</v>
      </c>
      <c r="H479" s="129">
        <f t="shared" si="7"/>
        <v>0</v>
      </c>
      <c r="I479" s="130">
        <f t="shared" si="8"/>
        <v>0</v>
      </c>
      <c r="J479" s="131">
        <f t="shared" si="9"/>
        <v>0</v>
      </c>
      <c r="K479" s="133">
        <f t="shared" si="10"/>
        <v>0</v>
      </c>
      <c r="L479" s="132">
        <f t="shared" si="11"/>
        <v>0</v>
      </c>
      <c r="M479" s="244">
        <f t="shared" si="12"/>
        <v>0</v>
      </c>
      <c r="N479" s="233"/>
      <c r="O479" s="235">
        <v>87.0</v>
      </c>
      <c r="P479" s="245">
        <f t="shared" si="13"/>
        <v>217.5</v>
      </c>
      <c r="Q479" s="4"/>
    </row>
    <row r="480" ht="15.75" customHeight="1">
      <c r="A480" s="239">
        <v>238.0</v>
      </c>
      <c r="B480" s="128">
        <f t="shared" si="1"/>
        <v>0</v>
      </c>
      <c r="C480" s="129">
        <f t="shared" si="2"/>
        <v>5</v>
      </c>
      <c r="D480" s="130">
        <f t="shared" si="3"/>
        <v>0</v>
      </c>
      <c r="E480" s="131">
        <f t="shared" si="4"/>
        <v>0</v>
      </c>
      <c r="F480" s="133">
        <f t="shared" si="5"/>
        <v>1</v>
      </c>
      <c r="G480" s="128">
        <f t="shared" si="6"/>
        <v>1</v>
      </c>
      <c r="H480" s="129">
        <f t="shared" si="7"/>
        <v>0</v>
      </c>
      <c r="I480" s="130">
        <f t="shared" si="8"/>
        <v>0</v>
      </c>
      <c r="J480" s="131">
        <f t="shared" si="9"/>
        <v>0</v>
      </c>
      <c r="K480" s="133">
        <f t="shared" si="10"/>
        <v>0</v>
      </c>
      <c r="L480" s="132">
        <f t="shared" si="11"/>
        <v>0</v>
      </c>
      <c r="M480" s="244">
        <f t="shared" si="12"/>
        <v>0</v>
      </c>
      <c r="N480" s="233"/>
      <c r="O480" s="235">
        <v>87.2</v>
      </c>
      <c r="P480" s="245">
        <f t="shared" si="13"/>
        <v>218</v>
      </c>
      <c r="Q480" s="4"/>
    </row>
    <row r="481" ht="15.75" customHeight="1">
      <c r="A481" s="239">
        <v>238.5</v>
      </c>
      <c r="B481" s="128">
        <f t="shared" si="1"/>
        <v>0</v>
      </c>
      <c r="C481" s="129">
        <f t="shared" si="2"/>
        <v>5</v>
      </c>
      <c r="D481" s="130">
        <f t="shared" si="3"/>
        <v>0</v>
      </c>
      <c r="E481" s="131">
        <f t="shared" si="4"/>
        <v>0</v>
      </c>
      <c r="F481" s="133">
        <f t="shared" si="5"/>
        <v>1</v>
      </c>
      <c r="G481" s="128">
        <f t="shared" si="6"/>
        <v>1</v>
      </c>
      <c r="H481" s="129">
        <f t="shared" si="7"/>
        <v>0</v>
      </c>
      <c r="I481" s="130">
        <f t="shared" si="8"/>
        <v>0</v>
      </c>
      <c r="J481" s="131">
        <f t="shared" si="9"/>
        <v>0</v>
      </c>
      <c r="K481" s="133">
        <f t="shared" si="10"/>
        <v>0</v>
      </c>
      <c r="L481" s="132">
        <f t="shared" si="11"/>
        <v>0</v>
      </c>
      <c r="M481" s="244">
        <f t="shared" si="12"/>
        <v>0</v>
      </c>
      <c r="N481" s="233"/>
      <c r="O481" s="235">
        <v>87.4</v>
      </c>
      <c r="P481" s="245">
        <f t="shared" si="13"/>
        <v>218.5</v>
      </c>
      <c r="Q481" s="4"/>
    </row>
    <row r="482" ht="15.75" customHeight="1">
      <c r="A482" s="239">
        <v>239.0</v>
      </c>
      <c r="B482" s="128">
        <f t="shared" si="1"/>
        <v>0</v>
      </c>
      <c r="C482" s="129">
        <f t="shared" si="2"/>
        <v>5</v>
      </c>
      <c r="D482" s="130">
        <f t="shared" si="3"/>
        <v>0</v>
      </c>
      <c r="E482" s="131">
        <f t="shared" si="4"/>
        <v>0</v>
      </c>
      <c r="F482" s="133">
        <f t="shared" si="5"/>
        <v>1</v>
      </c>
      <c r="G482" s="128">
        <f t="shared" si="6"/>
        <v>1</v>
      </c>
      <c r="H482" s="129">
        <f t="shared" si="7"/>
        <v>0</v>
      </c>
      <c r="I482" s="130">
        <f t="shared" si="8"/>
        <v>0</v>
      </c>
      <c r="J482" s="131">
        <f t="shared" si="9"/>
        <v>0</v>
      </c>
      <c r="K482" s="133">
        <f t="shared" si="10"/>
        <v>0</v>
      </c>
      <c r="L482" s="132">
        <f t="shared" si="11"/>
        <v>0</v>
      </c>
      <c r="M482" s="244">
        <f t="shared" si="12"/>
        <v>0</v>
      </c>
      <c r="N482" s="233"/>
      <c r="O482" s="235">
        <v>87.6</v>
      </c>
      <c r="P482" s="245">
        <f t="shared" si="13"/>
        <v>219</v>
      </c>
      <c r="Q482" s="4"/>
    </row>
    <row r="483" ht="15.75" customHeight="1">
      <c r="A483" s="239">
        <v>239.5</v>
      </c>
      <c r="B483" s="128">
        <f t="shared" si="1"/>
        <v>0</v>
      </c>
      <c r="C483" s="129">
        <f t="shared" si="2"/>
        <v>5</v>
      </c>
      <c r="D483" s="130">
        <f t="shared" si="3"/>
        <v>0</v>
      </c>
      <c r="E483" s="131">
        <f t="shared" si="4"/>
        <v>0</v>
      </c>
      <c r="F483" s="133">
        <f t="shared" si="5"/>
        <v>1</v>
      </c>
      <c r="G483" s="128">
        <f t="shared" si="6"/>
        <v>1</v>
      </c>
      <c r="H483" s="129">
        <f t="shared" si="7"/>
        <v>0</v>
      </c>
      <c r="I483" s="130">
        <f t="shared" si="8"/>
        <v>0</v>
      </c>
      <c r="J483" s="131">
        <f t="shared" si="9"/>
        <v>0</v>
      </c>
      <c r="K483" s="133">
        <f t="shared" si="10"/>
        <v>0</v>
      </c>
      <c r="L483" s="132">
        <f t="shared" si="11"/>
        <v>0</v>
      </c>
      <c r="M483" s="244">
        <f t="shared" si="12"/>
        <v>0</v>
      </c>
      <c r="N483" s="233"/>
      <c r="O483" s="235">
        <v>87.8</v>
      </c>
      <c r="P483" s="245">
        <f t="shared" si="13"/>
        <v>219.5</v>
      </c>
      <c r="Q483" s="4"/>
    </row>
    <row r="484" ht="15.75" customHeight="1">
      <c r="A484" s="239">
        <v>240.0</v>
      </c>
      <c r="B484" s="128">
        <f t="shared" si="1"/>
        <v>0</v>
      </c>
      <c r="C484" s="129">
        <f t="shared" si="2"/>
        <v>5</v>
      </c>
      <c r="D484" s="130">
        <f t="shared" si="3"/>
        <v>0</v>
      </c>
      <c r="E484" s="131">
        <f t="shared" si="4"/>
        <v>1</v>
      </c>
      <c r="F484" s="133">
        <f t="shared" si="5"/>
        <v>0</v>
      </c>
      <c r="G484" s="128">
        <f t="shared" si="6"/>
        <v>0</v>
      </c>
      <c r="H484" s="129">
        <f t="shared" si="7"/>
        <v>0</v>
      </c>
      <c r="I484" s="130">
        <f t="shared" si="8"/>
        <v>0</v>
      </c>
      <c r="J484" s="131">
        <f t="shared" si="9"/>
        <v>0</v>
      </c>
      <c r="K484" s="133">
        <f t="shared" si="10"/>
        <v>0</v>
      </c>
      <c r="L484" s="132">
        <f t="shared" si="11"/>
        <v>0</v>
      </c>
      <c r="M484" s="244">
        <f t="shared" si="12"/>
        <v>0</v>
      </c>
      <c r="N484" s="233"/>
      <c r="O484" s="235">
        <v>88.0</v>
      </c>
      <c r="P484" s="245">
        <f t="shared" si="13"/>
        <v>220</v>
      </c>
      <c r="Q484" s="4"/>
    </row>
    <row r="485" ht="15.75" customHeight="1">
      <c r="A485" s="239">
        <v>240.5</v>
      </c>
      <c r="B485" s="128">
        <f t="shared" si="1"/>
        <v>0</v>
      </c>
      <c r="C485" s="129">
        <f t="shared" si="2"/>
        <v>5</v>
      </c>
      <c r="D485" s="130">
        <f t="shared" si="3"/>
        <v>0</v>
      </c>
      <c r="E485" s="131">
        <f t="shared" si="4"/>
        <v>1</v>
      </c>
      <c r="F485" s="133">
        <f t="shared" si="5"/>
        <v>0</v>
      </c>
      <c r="G485" s="128">
        <f t="shared" si="6"/>
        <v>0</v>
      </c>
      <c r="H485" s="129">
        <f t="shared" si="7"/>
        <v>0</v>
      </c>
      <c r="I485" s="130">
        <f t="shared" si="8"/>
        <v>0</v>
      </c>
      <c r="J485" s="131">
        <f t="shared" si="9"/>
        <v>0</v>
      </c>
      <c r="K485" s="133">
        <f t="shared" si="10"/>
        <v>0</v>
      </c>
      <c r="L485" s="132">
        <f t="shared" si="11"/>
        <v>0</v>
      </c>
      <c r="M485" s="244">
        <f t="shared" si="12"/>
        <v>0</v>
      </c>
      <c r="N485" s="233"/>
      <c r="O485" s="235">
        <v>88.2</v>
      </c>
      <c r="P485" s="245">
        <f t="shared" si="13"/>
        <v>220.5</v>
      </c>
      <c r="Q485" s="4"/>
    </row>
    <row r="486" ht="15.75" customHeight="1">
      <c r="A486" s="239">
        <v>241.0</v>
      </c>
      <c r="B486" s="128">
        <f t="shared" si="1"/>
        <v>0</v>
      </c>
      <c r="C486" s="129">
        <f t="shared" si="2"/>
        <v>5</v>
      </c>
      <c r="D486" s="130">
        <f t="shared" si="3"/>
        <v>0</v>
      </c>
      <c r="E486" s="131">
        <f t="shared" si="4"/>
        <v>1</v>
      </c>
      <c r="F486" s="133">
        <f t="shared" si="5"/>
        <v>0</v>
      </c>
      <c r="G486" s="128">
        <f t="shared" si="6"/>
        <v>0</v>
      </c>
      <c r="H486" s="129">
        <f t="shared" si="7"/>
        <v>0</v>
      </c>
      <c r="I486" s="130">
        <f t="shared" si="8"/>
        <v>0</v>
      </c>
      <c r="J486" s="131">
        <f t="shared" si="9"/>
        <v>0</v>
      </c>
      <c r="K486" s="133">
        <f t="shared" si="10"/>
        <v>0</v>
      </c>
      <c r="L486" s="132">
        <f t="shared" si="11"/>
        <v>0</v>
      </c>
      <c r="M486" s="244">
        <f t="shared" si="12"/>
        <v>0</v>
      </c>
      <c r="N486" s="233"/>
      <c r="O486" s="235">
        <v>88.4</v>
      </c>
      <c r="P486" s="245">
        <f t="shared" si="13"/>
        <v>221</v>
      </c>
      <c r="Q486" s="4"/>
    </row>
    <row r="487" ht="15.75" customHeight="1">
      <c r="A487" s="239">
        <v>241.5</v>
      </c>
      <c r="B487" s="128">
        <f t="shared" si="1"/>
        <v>0</v>
      </c>
      <c r="C487" s="129">
        <f t="shared" si="2"/>
        <v>5</v>
      </c>
      <c r="D487" s="130">
        <f t="shared" si="3"/>
        <v>0</v>
      </c>
      <c r="E487" s="131">
        <f t="shared" si="4"/>
        <v>1</v>
      </c>
      <c r="F487" s="133">
        <f t="shared" si="5"/>
        <v>0</v>
      </c>
      <c r="G487" s="128">
        <f t="shared" si="6"/>
        <v>0</v>
      </c>
      <c r="H487" s="129">
        <f t="shared" si="7"/>
        <v>0</v>
      </c>
      <c r="I487" s="130">
        <f t="shared" si="8"/>
        <v>0</v>
      </c>
      <c r="J487" s="131">
        <f t="shared" si="9"/>
        <v>0</v>
      </c>
      <c r="K487" s="133">
        <f t="shared" si="10"/>
        <v>0</v>
      </c>
      <c r="L487" s="132">
        <f t="shared" si="11"/>
        <v>0</v>
      </c>
      <c r="M487" s="244">
        <f t="shared" si="12"/>
        <v>0</v>
      </c>
      <c r="N487" s="233"/>
      <c r="O487" s="235">
        <v>88.6</v>
      </c>
      <c r="P487" s="245">
        <f t="shared" si="13"/>
        <v>221.5</v>
      </c>
      <c r="Q487" s="4"/>
    </row>
    <row r="488" ht="15.75" customHeight="1">
      <c r="A488" s="239">
        <v>242.0</v>
      </c>
      <c r="B488" s="128">
        <f t="shared" si="1"/>
        <v>0</v>
      </c>
      <c r="C488" s="129">
        <f t="shared" si="2"/>
        <v>5</v>
      </c>
      <c r="D488" s="130">
        <f t="shared" si="3"/>
        <v>0</v>
      </c>
      <c r="E488" s="131">
        <f t="shared" si="4"/>
        <v>1</v>
      </c>
      <c r="F488" s="133">
        <f t="shared" si="5"/>
        <v>0</v>
      </c>
      <c r="G488" s="128">
        <f t="shared" si="6"/>
        <v>0</v>
      </c>
      <c r="H488" s="129">
        <f t="shared" si="7"/>
        <v>0</v>
      </c>
      <c r="I488" s="130">
        <f t="shared" si="8"/>
        <v>0</v>
      </c>
      <c r="J488" s="131">
        <f t="shared" si="9"/>
        <v>0</v>
      </c>
      <c r="K488" s="133">
        <f t="shared" si="10"/>
        <v>0</v>
      </c>
      <c r="L488" s="132">
        <f t="shared" si="11"/>
        <v>0</v>
      </c>
      <c r="M488" s="244">
        <f t="shared" si="12"/>
        <v>0</v>
      </c>
      <c r="N488" s="233"/>
      <c r="O488" s="235">
        <v>88.8</v>
      </c>
      <c r="P488" s="245">
        <f t="shared" si="13"/>
        <v>222</v>
      </c>
      <c r="Q488" s="4"/>
    </row>
    <row r="489" ht="15.75" customHeight="1">
      <c r="A489" s="239">
        <v>242.5</v>
      </c>
      <c r="B489" s="128">
        <f t="shared" si="1"/>
        <v>0</v>
      </c>
      <c r="C489" s="129">
        <f t="shared" si="2"/>
        <v>5</v>
      </c>
      <c r="D489" s="130">
        <f t="shared" si="3"/>
        <v>0</v>
      </c>
      <c r="E489" s="131">
        <f t="shared" si="4"/>
        <v>1</v>
      </c>
      <c r="F489" s="133">
        <f t="shared" si="5"/>
        <v>0</v>
      </c>
      <c r="G489" s="128">
        <f t="shared" si="6"/>
        <v>0</v>
      </c>
      <c r="H489" s="129">
        <f t="shared" si="7"/>
        <v>0</v>
      </c>
      <c r="I489" s="130">
        <f t="shared" si="8"/>
        <v>0</v>
      </c>
      <c r="J489" s="131">
        <f t="shared" si="9"/>
        <v>0</v>
      </c>
      <c r="K489" s="133">
        <f t="shared" si="10"/>
        <v>0</v>
      </c>
      <c r="L489" s="132">
        <f t="shared" si="11"/>
        <v>0</v>
      </c>
      <c r="M489" s="244">
        <f t="shared" si="12"/>
        <v>0</v>
      </c>
      <c r="N489" s="233"/>
      <c r="O489" s="235">
        <v>89.0</v>
      </c>
      <c r="P489" s="245">
        <f t="shared" si="13"/>
        <v>222.5</v>
      </c>
      <c r="Q489" s="4"/>
    </row>
    <row r="490" ht="15.75" customHeight="1">
      <c r="A490" s="239">
        <v>243.0</v>
      </c>
      <c r="B490" s="128">
        <f t="shared" si="1"/>
        <v>0</v>
      </c>
      <c r="C490" s="129">
        <f t="shared" si="2"/>
        <v>5</v>
      </c>
      <c r="D490" s="130">
        <f t="shared" si="3"/>
        <v>0</v>
      </c>
      <c r="E490" s="131">
        <f t="shared" si="4"/>
        <v>1</v>
      </c>
      <c r="F490" s="133">
        <f t="shared" si="5"/>
        <v>0</v>
      </c>
      <c r="G490" s="128">
        <f t="shared" si="6"/>
        <v>0</v>
      </c>
      <c r="H490" s="129">
        <f t="shared" si="7"/>
        <v>0</v>
      </c>
      <c r="I490" s="130">
        <f t="shared" si="8"/>
        <v>0</v>
      </c>
      <c r="J490" s="131">
        <f t="shared" si="9"/>
        <v>0</v>
      </c>
      <c r="K490" s="133">
        <f t="shared" si="10"/>
        <v>0</v>
      </c>
      <c r="L490" s="132">
        <f t="shared" si="11"/>
        <v>0</v>
      </c>
      <c r="M490" s="244">
        <f t="shared" si="12"/>
        <v>0</v>
      </c>
      <c r="N490" s="233"/>
      <c r="O490" s="235">
        <v>89.2</v>
      </c>
      <c r="P490" s="245">
        <f t="shared" si="13"/>
        <v>223</v>
      </c>
      <c r="Q490" s="4"/>
    </row>
    <row r="491" ht="15.75" customHeight="1">
      <c r="A491" s="239">
        <v>243.5</v>
      </c>
      <c r="B491" s="128">
        <f t="shared" si="1"/>
        <v>0</v>
      </c>
      <c r="C491" s="129">
        <f t="shared" si="2"/>
        <v>5</v>
      </c>
      <c r="D491" s="130">
        <f t="shared" si="3"/>
        <v>0</v>
      </c>
      <c r="E491" s="131">
        <f t="shared" si="4"/>
        <v>1</v>
      </c>
      <c r="F491" s="133">
        <f t="shared" si="5"/>
        <v>0</v>
      </c>
      <c r="G491" s="128">
        <f t="shared" si="6"/>
        <v>0</v>
      </c>
      <c r="H491" s="129">
        <f t="shared" si="7"/>
        <v>0</v>
      </c>
      <c r="I491" s="130">
        <f t="shared" si="8"/>
        <v>0</v>
      </c>
      <c r="J491" s="131">
        <f t="shared" si="9"/>
        <v>0</v>
      </c>
      <c r="K491" s="133">
        <f t="shared" si="10"/>
        <v>0</v>
      </c>
      <c r="L491" s="132">
        <f t="shared" si="11"/>
        <v>0</v>
      </c>
      <c r="M491" s="244">
        <f t="shared" si="12"/>
        <v>0</v>
      </c>
      <c r="N491" s="233"/>
      <c r="O491" s="235">
        <v>89.4</v>
      </c>
      <c r="P491" s="245">
        <f t="shared" si="13"/>
        <v>223.5</v>
      </c>
      <c r="Q491" s="4"/>
    </row>
    <row r="492" ht="15.75" customHeight="1">
      <c r="A492" s="239">
        <v>244.0</v>
      </c>
      <c r="B492" s="128">
        <f t="shared" si="1"/>
        <v>0</v>
      </c>
      <c r="C492" s="129">
        <f t="shared" si="2"/>
        <v>5</v>
      </c>
      <c r="D492" s="130">
        <f t="shared" si="3"/>
        <v>0</v>
      </c>
      <c r="E492" s="131">
        <f t="shared" si="4"/>
        <v>1</v>
      </c>
      <c r="F492" s="133">
        <f t="shared" si="5"/>
        <v>0</v>
      </c>
      <c r="G492" s="128">
        <f t="shared" si="6"/>
        <v>0</v>
      </c>
      <c r="H492" s="129">
        <f t="shared" si="7"/>
        <v>0</v>
      </c>
      <c r="I492" s="130">
        <f t="shared" si="8"/>
        <v>0</v>
      </c>
      <c r="J492" s="131">
        <f t="shared" si="9"/>
        <v>0</v>
      </c>
      <c r="K492" s="133">
        <f t="shared" si="10"/>
        <v>0</v>
      </c>
      <c r="L492" s="132">
        <f t="shared" si="11"/>
        <v>0</v>
      </c>
      <c r="M492" s="244">
        <f t="shared" si="12"/>
        <v>0</v>
      </c>
      <c r="N492" s="233"/>
      <c r="O492" s="235">
        <v>89.6</v>
      </c>
      <c r="P492" s="245">
        <f t="shared" si="13"/>
        <v>224</v>
      </c>
      <c r="Q492" s="4"/>
    </row>
    <row r="493" ht="15.75" customHeight="1">
      <c r="A493" s="239">
        <v>244.5</v>
      </c>
      <c r="B493" s="128">
        <f t="shared" si="1"/>
        <v>0</v>
      </c>
      <c r="C493" s="129">
        <f t="shared" si="2"/>
        <v>5</v>
      </c>
      <c r="D493" s="130">
        <f t="shared" si="3"/>
        <v>0</v>
      </c>
      <c r="E493" s="131">
        <f t="shared" si="4"/>
        <v>1</v>
      </c>
      <c r="F493" s="133">
        <f t="shared" si="5"/>
        <v>0</v>
      </c>
      <c r="G493" s="128">
        <f t="shared" si="6"/>
        <v>0</v>
      </c>
      <c r="H493" s="129">
        <f t="shared" si="7"/>
        <v>0</v>
      </c>
      <c r="I493" s="130">
        <f t="shared" si="8"/>
        <v>0</v>
      </c>
      <c r="J493" s="131">
        <f t="shared" si="9"/>
        <v>0</v>
      </c>
      <c r="K493" s="133">
        <f t="shared" si="10"/>
        <v>0</v>
      </c>
      <c r="L493" s="132">
        <f t="shared" si="11"/>
        <v>0</v>
      </c>
      <c r="M493" s="244">
        <f t="shared" si="12"/>
        <v>0</v>
      </c>
      <c r="N493" s="233"/>
      <c r="O493" s="235">
        <v>89.8</v>
      </c>
      <c r="P493" s="245">
        <f t="shared" si="13"/>
        <v>224.5</v>
      </c>
      <c r="Q493" s="4"/>
    </row>
    <row r="494" ht="15.75" customHeight="1">
      <c r="A494" s="239">
        <v>245.0</v>
      </c>
      <c r="B494" s="128">
        <f t="shared" si="1"/>
        <v>0</v>
      </c>
      <c r="C494" s="129">
        <f t="shared" si="2"/>
        <v>5</v>
      </c>
      <c r="D494" s="130">
        <f t="shared" si="3"/>
        <v>0</v>
      </c>
      <c r="E494" s="131">
        <f t="shared" si="4"/>
        <v>1</v>
      </c>
      <c r="F494" s="133">
        <f t="shared" si="5"/>
        <v>0</v>
      </c>
      <c r="G494" s="128">
        <f t="shared" si="6"/>
        <v>1</v>
      </c>
      <c r="H494" s="129">
        <f t="shared" si="7"/>
        <v>0</v>
      </c>
      <c r="I494" s="130">
        <f t="shared" si="8"/>
        <v>0</v>
      </c>
      <c r="J494" s="131">
        <f t="shared" si="9"/>
        <v>0</v>
      </c>
      <c r="K494" s="133">
        <f t="shared" si="10"/>
        <v>0</v>
      </c>
      <c r="L494" s="132">
        <f t="shared" si="11"/>
        <v>0</v>
      </c>
      <c r="M494" s="244">
        <f t="shared" si="12"/>
        <v>0</v>
      </c>
      <c r="N494" s="233"/>
      <c r="O494" s="235">
        <v>90.0</v>
      </c>
      <c r="P494" s="245">
        <f t="shared" si="13"/>
        <v>225</v>
      </c>
      <c r="Q494" s="4"/>
    </row>
    <row r="495" ht="15.75" customHeight="1">
      <c r="A495" s="239">
        <v>245.5</v>
      </c>
      <c r="B495" s="128">
        <f t="shared" si="1"/>
        <v>0</v>
      </c>
      <c r="C495" s="129">
        <f t="shared" si="2"/>
        <v>5</v>
      </c>
      <c r="D495" s="130">
        <f t="shared" si="3"/>
        <v>0</v>
      </c>
      <c r="E495" s="131">
        <f t="shared" si="4"/>
        <v>1</v>
      </c>
      <c r="F495" s="133">
        <f t="shared" si="5"/>
        <v>0</v>
      </c>
      <c r="G495" s="128">
        <f t="shared" si="6"/>
        <v>1</v>
      </c>
      <c r="H495" s="129">
        <f t="shared" si="7"/>
        <v>0</v>
      </c>
      <c r="I495" s="130">
        <f t="shared" si="8"/>
        <v>0</v>
      </c>
      <c r="J495" s="131">
        <f t="shared" si="9"/>
        <v>0</v>
      </c>
      <c r="K495" s="133">
        <f t="shared" si="10"/>
        <v>0</v>
      </c>
      <c r="L495" s="132">
        <f t="shared" si="11"/>
        <v>0</v>
      </c>
      <c r="M495" s="244">
        <f t="shared" si="12"/>
        <v>0</v>
      </c>
      <c r="N495" s="233"/>
      <c r="O495" s="235">
        <v>90.2</v>
      </c>
      <c r="P495" s="245">
        <f t="shared" si="13"/>
        <v>225.5</v>
      </c>
      <c r="Q495" s="4"/>
    </row>
    <row r="496" ht="15.75" customHeight="1">
      <c r="A496" s="239">
        <v>246.0</v>
      </c>
      <c r="B496" s="128">
        <f t="shared" si="1"/>
        <v>0</v>
      </c>
      <c r="C496" s="129">
        <f t="shared" si="2"/>
        <v>5</v>
      </c>
      <c r="D496" s="130">
        <f t="shared" si="3"/>
        <v>0</v>
      </c>
      <c r="E496" s="131">
        <f t="shared" si="4"/>
        <v>1</v>
      </c>
      <c r="F496" s="133">
        <f t="shared" si="5"/>
        <v>0</v>
      </c>
      <c r="G496" s="128">
        <f t="shared" si="6"/>
        <v>1</v>
      </c>
      <c r="H496" s="129">
        <f t="shared" si="7"/>
        <v>0</v>
      </c>
      <c r="I496" s="130">
        <f t="shared" si="8"/>
        <v>0</v>
      </c>
      <c r="J496" s="131">
        <f t="shared" si="9"/>
        <v>0</v>
      </c>
      <c r="K496" s="133">
        <f t="shared" si="10"/>
        <v>0</v>
      </c>
      <c r="L496" s="132">
        <f t="shared" si="11"/>
        <v>0</v>
      </c>
      <c r="M496" s="244">
        <f t="shared" si="12"/>
        <v>0</v>
      </c>
      <c r="N496" s="233"/>
      <c r="O496" s="235">
        <v>90.4</v>
      </c>
      <c r="P496" s="245">
        <f t="shared" si="13"/>
        <v>226</v>
      </c>
      <c r="Q496" s="4"/>
    </row>
    <row r="497" ht="15.75" customHeight="1">
      <c r="A497" s="239">
        <v>246.5</v>
      </c>
      <c r="B497" s="128">
        <f t="shared" si="1"/>
        <v>0</v>
      </c>
      <c r="C497" s="129">
        <f t="shared" si="2"/>
        <v>5</v>
      </c>
      <c r="D497" s="130">
        <f t="shared" si="3"/>
        <v>0</v>
      </c>
      <c r="E497" s="131">
        <f t="shared" si="4"/>
        <v>1</v>
      </c>
      <c r="F497" s="133">
        <f t="shared" si="5"/>
        <v>0</v>
      </c>
      <c r="G497" s="128">
        <f t="shared" si="6"/>
        <v>1</v>
      </c>
      <c r="H497" s="129">
        <f t="shared" si="7"/>
        <v>0</v>
      </c>
      <c r="I497" s="130">
        <f t="shared" si="8"/>
        <v>0</v>
      </c>
      <c r="J497" s="131">
        <f t="shared" si="9"/>
        <v>0</v>
      </c>
      <c r="K497" s="133">
        <f t="shared" si="10"/>
        <v>0</v>
      </c>
      <c r="L497" s="132">
        <f t="shared" si="11"/>
        <v>0</v>
      </c>
      <c r="M497" s="244">
        <f t="shared" si="12"/>
        <v>0</v>
      </c>
      <c r="N497" s="233"/>
      <c r="O497" s="235">
        <v>90.6</v>
      </c>
      <c r="P497" s="245">
        <f t="shared" si="13"/>
        <v>226.5</v>
      </c>
      <c r="Q497" s="4"/>
    </row>
    <row r="498" ht="15.75" customHeight="1">
      <c r="A498" s="239">
        <v>247.0</v>
      </c>
      <c r="B498" s="128">
        <f t="shared" si="1"/>
        <v>0</v>
      </c>
      <c r="C498" s="129">
        <f t="shared" si="2"/>
        <v>5</v>
      </c>
      <c r="D498" s="130">
        <f t="shared" si="3"/>
        <v>0</v>
      </c>
      <c r="E498" s="131">
        <f t="shared" si="4"/>
        <v>1</v>
      </c>
      <c r="F498" s="133">
        <f t="shared" si="5"/>
        <v>0</v>
      </c>
      <c r="G498" s="128">
        <f t="shared" si="6"/>
        <v>1</v>
      </c>
      <c r="H498" s="129">
        <f t="shared" si="7"/>
        <v>0</v>
      </c>
      <c r="I498" s="130">
        <f t="shared" si="8"/>
        <v>0</v>
      </c>
      <c r="J498" s="131">
        <f t="shared" si="9"/>
        <v>0</v>
      </c>
      <c r="K498" s="133">
        <f t="shared" si="10"/>
        <v>0</v>
      </c>
      <c r="L498" s="132">
        <f t="shared" si="11"/>
        <v>0</v>
      </c>
      <c r="M498" s="244">
        <f t="shared" si="12"/>
        <v>0</v>
      </c>
      <c r="N498" s="233"/>
      <c r="O498" s="235">
        <v>90.8</v>
      </c>
      <c r="P498" s="245">
        <f t="shared" si="13"/>
        <v>227</v>
      </c>
      <c r="Q498" s="4"/>
    </row>
    <row r="499" ht="15.75" customHeight="1">
      <c r="A499" s="239">
        <v>247.5</v>
      </c>
      <c r="B499" s="128">
        <f t="shared" si="1"/>
        <v>0</v>
      </c>
      <c r="C499" s="129">
        <f t="shared" si="2"/>
        <v>5</v>
      </c>
      <c r="D499" s="130">
        <f t="shared" si="3"/>
        <v>0</v>
      </c>
      <c r="E499" s="131">
        <f t="shared" si="4"/>
        <v>1</v>
      </c>
      <c r="F499" s="133">
        <f t="shared" si="5"/>
        <v>0</v>
      </c>
      <c r="G499" s="128">
        <f t="shared" si="6"/>
        <v>1</v>
      </c>
      <c r="H499" s="129">
        <f t="shared" si="7"/>
        <v>0</v>
      </c>
      <c r="I499" s="130">
        <f t="shared" si="8"/>
        <v>0</v>
      </c>
      <c r="J499" s="131">
        <f t="shared" si="9"/>
        <v>0</v>
      </c>
      <c r="K499" s="133">
        <f t="shared" si="10"/>
        <v>0</v>
      </c>
      <c r="L499" s="132">
        <f t="shared" si="11"/>
        <v>0</v>
      </c>
      <c r="M499" s="244">
        <f t="shared" si="12"/>
        <v>0</v>
      </c>
      <c r="N499" s="233"/>
      <c r="O499" s="235">
        <v>91.0</v>
      </c>
      <c r="P499" s="245">
        <f t="shared" si="13"/>
        <v>227.5</v>
      </c>
      <c r="Q499" s="4"/>
    </row>
    <row r="500" ht="15.75" customHeight="1">
      <c r="A500" s="239">
        <v>248.0</v>
      </c>
      <c r="B500" s="128">
        <f t="shared" si="1"/>
        <v>0</v>
      </c>
      <c r="C500" s="129">
        <f t="shared" si="2"/>
        <v>5</v>
      </c>
      <c r="D500" s="130">
        <f t="shared" si="3"/>
        <v>0</v>
      </c>
      <c r="E500" s="131">
        <f t="shared" si="4"/>
        <v>1</v>
      </c>
      <c r="F500" s="133">
        <f t="shared" si="5"/>
        <v>0</v>
      </c>
      <c r="G500" s="128">
        <f t="shared" si="6"/>
        <v>1</v>
      </c>
      <c r="H500" s="129">
        <f t="shared" si="7"/>
        <v>0</v>
      </c>
      <c r="I500" s="130">
        <f t="shared" si="8"/>
        <v>0</v>
      </c>
      <c r="J500" s="131">
        <f t="shared" si="9"/>
        <v>0</v>
      </c>
      <c r="K500" s="133">
        <f t="shared" si="10"/>
        <v>0</v>
      </c>
      <c r="L500" s="132">
        <f t="shared" si="11"/>
        <v>0</v>
      </c>
      <c r="M500" s="244">
        <f t="shared" si="12"/>
        <v>0</v>
      </c>
      <c r="N500" s="233"/>
      <c r="O500" s="235">
        <v>91.2</v>
      </c>
      <c r="P500" s="245">
        <f t="shared" si="13"/>
        <v>228</v>
      </c>
      <c r="Q500" s="4"/>
    </row>
    <row r="501" ht="15.75" customHeight="1">
      <c r="A501" s="239">
        <v>248.5</v>
      </c>
      <c r="B501" s="128">
        <f t="shared" si="1"/>
        <v>0</v>
      </c>
      <c r="C501" s="129">
        <f t="shared" si="2"/>
        <v>5</v>
      </c>
      <c r="D501" s="130">
        <f t="shared" si="3"/>
        <v>0</v>
      </c>
      <c r="E501" s="131">
        <f t="shared" si="4"/>
        <v>1</v>
      </c>
      <c r="F501" s="133">
        <f t="shared" si="5"/>
        <v>0</v>
      </c>
      <c r="G501" s="128">
        <f t="shared" si="6"/>
        <v>1</v>
      </c>
      <c r="H501" s="129">
        <f t="shared" si="7"/>
        <v>0</v>
      </c>
      <c r="I501" s="130">
        <f t="shared" si="8"/>
        <v>0</v>
      </c>
      <c r="J501" s="131">
        <f t="shared" si="9"/>
        <v>0</v>
      </c>
      <c r="K501" s="133">
        <f t="shared" si="10"/>
        <v>0</v>
      </c>
      <c r="L501" s="132">
        <f t="shared" si="11"/>
        <v>0</v>
      </c>
      <c r="M501" s="244">
        <f t="shared" si="12"/>
        <v>0</v>
      </c>
      <c r="N501" s="233"/>
      <c r="O501" s="235">
        <v>91.4</v>
      </c>
      <c r="P501" s="245">
        <f t="shared" si="13"/>
        <v>228.5</v>
      </c>
      <c r="Q501" s="4"/>
    </row>
    <row r="502" ht="15.75" customHeight="1">
      <c r="A502" s="239">
        <v>249.0</v>
      </c>
      <c r="B502" s="128">
        <f t="shared" si="1"/>
        <v>0</v>
      </c>
      <c r="C502" s="129">
        <f t="shared" si="2"/>
        <v>5</v>
      </c>
      <c r="D502" s="130">
        <f t="shared" si="3"/>
        <v>0</v>
      </c>
      <c r="E502" s="131">
        <f t="shared" si="4"/>
        <v>1</v>
      </c>
      <c r="F502" s="133">
        <f t="shared" si="5"/>
        <v>0</v>
      </c>
      <c r="G502" s="128">
        <f t="shared" si="6"/>
        <v>1</v>
      </c>
      <c r="H502" s="129">
        <f t="shared" si="7"/>
        <v>0</v>
      </c>
      <c r="I502" s="130">
        <f t="shared" si="8"/>
        <v>0</v>
      </c>
      <c r="J502" s="131">
        <f t="shared" si="9"/>
        <v>0</v>
      </c>
      <c r="K502" s="133">
        <f t="shared" si="10"/>
        <v>0</v>
      </c>
      <c r="L502" s="132">
        <f t="shared" si="11"/>
        <v>0</v>
      </c>
      <c r="M502" s="244">
        <f t="shared" si="12"/>
        <v>0</v>
      </c>
      <c r="N502" s="233"/>
      <c r="O502" s="235">
        <v>91.6</v>
      </c>
      <c r="P502" s="245">
        <f t="shared" si="13"/>
        <v>229</v>
      </c>
      <c r="Q502" s="4"/>
    </row>
    <row r="503" ht="15.75" customHeight="1">
      <c r="A503" s="239">
        <v>249.5</v>
      </c>
      <c r="B503" s="128">
        <f t="shared" si="1"/>
        <v>0</v>
      </c>
      <c r="C503" s="129">
        <f t="shared" si="2"/>
        <v>5</v>
      </c>
      <c r="D503" s="130">
        <f t="shared" si="3"/>
        <v>0</v>
      </c>
      <c r="E503" s="131">
        <f t="shared" si="4"/>
        <v>1</v>
      </c>
      <c r="F503" s="133">
        <f t="shared" si="5"/>
        <v>0</v>
      </c>
      <c r="G503" s="128">
        <f t="shared" si="6"/>
        <v>1</v>
      </c>
      <c r="H503" s="129">
        <f t="shared" si="7"/>
        <v>0</v>
      </c>
      <c r="I503" s="130">
        <f t="shared" si="8"/>
        <v>0</v>
      </c>
      <c r="J503" s="131">
        <f t="shared" si="9"/>
        <v>0</v>
      </c>
      <c r="K503" s="133">
        <f t="shared" si="10"/>
        <v>0</v>
      </c>
      <c r="L503" s="132">
        <f t="shared" si="11"/>
        <v>0</v>
      </c>
      <c r="M503" s="244">
        <f t="shared" si="12"/>
        <v>0</v>
      </c>
      <c r="N503" s="233"/>
      <c r="O503" s="235">
        <v>91.8</v>
      </c>
      <c r="P503" s="245">
        <f t="shared" si="13"/>
        <v>229.5</v>
      </c>
      <c r="Q503" s="4"/>
    </row>
    <row r="504" ht="15.75" customHeight="1">
      <c r="A504" s="239">
        <v>250.0</v>
      </c>
      <c r="B504" s="128">
        <f t="shared" si="1"/>
        <v>0</v>
      </c>
      <c r="C504" s="129">
        <f t="shared" si="2"/>
        <v>5</v>
      </c>
      <c r="D504" s="130">
        <f t="shared" si="3"/>
        <v>1</v>
      </c>
      <c r="E504" s="131">
        <f t="shared" si="4"/>
        <v>0</v>
      </c>
      <c r="F504" s="133">
        <f t="shared" si="5"/>
        <v>0</v>
      </c>
      <c r="G504" s="128">
        <f t="shared" si="6"/>
        <v>0</v>
      </c>
      <c r="H504" s="129">
        <f t="shared" si="7"/>
        <v>0</v>
      </c>
      <c r="I504" s="130">
        <f t="shared" si="8"/>
        <v>0</v>
      </c>
      <c r="J504" s="131">
        <f t="shared" si="9"/>
        <v>0</v>
      </c>
      <c r="K504" s="133">
        <f t="shared" si="10"/>
        <v>0</v>
      </c>
      <c r="L504" s="132">
        <f t="shared" si="11"/>
        <v>0</v>
      </c>
      <c r="M504" s="244">
        <f t="shared" si="12"/>
        <v>0</v>
      </c>
      <c r="N504" s="233"/>
      <c r="O504" s="235">
        <v>92.0</v>
      </c>
      <c r="P504" s="245">
        <f t="shared" si="13"/>
        <v>230</v>
      </c>
      <c r="Q504" s="4"/>
    </row>
    <row r="505" ht="15.75" customHeight="1">
      <c r="A505" s="239">
        <v>250.5</v>
      </c>
      <c r="B505" s="128">
        <f t="shared" si="1"/>
        <v>0</v>
      </c>
      <c r="C505" s="129">
        <f t="shared" si="2"/>
        <v>5</v>
      </c>
      <c r="D505" s="130">
        <f t="shared" si="3"/>
        <v>1</v>
      </c>
      <c r="E505" s="131">
        <f t="shared" si="4"/>
        <v>0</v>
      </c>
      <c r="F505" s="133">
        <f t="shared" si="5"/>
        <v>0</v>
      </c>
      <c r="G505" s="128">
        <f t="shared" si="6"/>
        <v>0</v>
      </c>
      <c r="H505" s="129">
        <f t="shared" si="7"/>
        <v>0</v>
      </c>
      <c r="I505" s="130">
        <f t="shared" si="8"/>
        <v>0</v>
      </c>
      <c r="J505" s="131">
        <f t="shared" si="9"/>
        <v>0</v>
      </c>
      <c r="K505" s="133">
        <f t="shared" si="10"/>
        <v>0</v>
      </c>
      <c r="L505" s="132">
        <f t="shared" si="11"/>
        <v>0</v>
      </c>
      <c r="M505" s="244">
        <f t="shared" si="12"/>
        <v>0</v>
      </c>
      <c r="N505" s="233"/>
      <c r="O505" s="235">
        <v>92.2</v>
      </c>
      <c r="P505" s="245">
        <f t="shared" si="13"/>
        <v>230.5</v>
      </c>
      <c r="Q505" s="4"/>
    </row>
    <row r="506" ht="15.75" customHeight="1">
      <c r="A506" s="239">
        <v>251.0</v>
      </c>
      <c r="B506" s="128">
        <f t="shared" si="1"/>
        <v>0</v>
      </c>
      <c r="C506" s="129">
        <f t="shared" si="2"/>
        <v>5</v>
      </c>
      <c r="D506" s="130">
        <f t="shared" si="3"/>
        <v>1</v>
      </c>
      <c r="E506" s="131">
        <f t="shared" si="4"/>
        <v>0</v>
      </c>
      <c r="F506" s="133">
        <f t="shared" si="5"/>
        <v>0</v>
      </c>
      <c r="G506" s="128">
        <f t="shared" si="6"/>
        <v>0</v>
      </c>
      <c r="H506" s="129">
        <f t="shared" si="7"/>
        <v>0</v>
      </c>
      <c r="I506" s="130">
        <f t="shared" si="8"/>
        <v>0</v>
      </c>
      <c r="J506" s="131">
        <f t="shared" si="9"/>
        <v>0</v>
      </c>
      <c r="K506" s="133">
        <f t="shared" si="10"/>
        <v>0</v>
      </c>
      <c r="L506" s="132">
        <f t="shared" si="11"/>
        <v>0</v>
      </c>
      <c r="M506" s="244">
        <f t="shared" si="12"/>
        <v>0</v>
      </c>
      <c r="N506" s="233"/>
      <c r="O506" s="235">
        <v>92.4</v>
      </c>
      <c r="P506" s="245">
        <f t="shared" si="13"/>
        <v>231</v>
      </c>
      <c r="Q506" s="4"/>
    </row>
    <row r="507" ht="15.75" customHeight="1">
      <c r="A507" s="239">
        <v>251.5</v>
      </c>
      <c r="B507" s="128">
        <f t="shared" si="1"/>
        <v>0</v>
      </c>
      <c r="C507" s="129">
        <f t="shared" si="2"/>
        <v>5</v>
      </c>
      <c r="D507" s="130">
        <f t="shared" si="3"/>
        <v>1</v>
      </c>
      <c r="E507" s="131">
        <f t="shared" si="4"/>
        <v>0</v>
      </c>
      <c r="F507" s="133">
        <f t="shared" si="5"/>
        <v>0</v>
      </c>
      <c r="G507" s="128">
        <f t="shared" si="6"/>
        <v>0</v>
      </c>
      <c r="H507" s="129">
        <f t="shared" si="7"/>
        <v>0</v>
      </c>
      <c r="I507" s="130">
        <f t="shared" si="8"/>
        <v>0</v>
      </c>
      <c r="J507" s="131">
        <f t="shared" si="9"/>
        <v>0</v>
      </c>
      <c r="K507" s="133">
        <f t="shared" si="10"/>
        <v>0</v>
      </c>
      <c r="L507" s="132">
        <f t="shared" si="11"/>
        <v>0</v>
      </c>
      <c r="M507" s="244">
        <f t="shared" si="12"/>
        <v>0</v>
      </c>
      <c r="N507" s="233"/>
      <c r="O507" s="235">
        <v>92.6</v>
      </c>
      <c r="P507" s="245">
        <f t="shared" si="13"/>
        <v>231.5</v>
      </c>
      <c r="Q507" s="4"/>
    </row>
    <row r="508" ht="15.75" customHeight="1">
      <c r="A508" s="239">
        <v>252.0</v>
      </c>
      <c r="B508" s="128">
        <f t="shared" si="1"/>
        <v>0</v>
      </c>
      <c r="C508" s="129">
        <f t="shared" si="2"/>
        <v>5</v>
      </c>
      <c r="D508" s="130">
        <f t="shared" si="3"/>
        <v>1</v>
      </c>
      <c r="E508" s="131">
        <f t="shared" si="4"/>
        <v>0</v>
      </c>
      <c r="F508" s="133">
        <f t="shared" si="5"/>
        <v>0</v>
      </c>
      <c r="G508" s="128">
        <f t="shared" si="6"/>
        <v>0</v>
      </c>
      <c r="H508" s="129">
        <f t="shared" si="7"/>
        <v>0</v>
      </c>
      <c r="I508" s="130">
        <f t="shared" si="8"/>
        <v>0</v>
      </c>
      <c r="J508" s="131">
        <f t="shared" si="9"/>
        <v>0</v>
      </c>
      <c r="K508" s="133">
        <f t="shared" si="10"/>
        <v>0</v>
      </c>
      <c r="L508" s="132">
        <f t="shared" si="11"/>
        <v>0</v>
      </c>
      <c r="M508" s="244">
        <f t="shared" si="12"/>
        <v>0</v>
      </c>
      <c r="N508" s="233"/>
      <c r="O508" s="235">
        <v>92.8</v>
      </c>
      <c r="P508" s="245">
        <f t="shared" si="13"/>
        <v>232</v>
      </c>
      <c r="Q508" s="4"/>
    </row>
    <row r="509" ht="15.75" customHeight="1">
      <c r="A509" s="239">
        <v>252.5</v>
      </c>
      <c r="B509" s="128">
        <f t="shared" si="1"/>
        <v>0</v>
      </c>
      <c r="C509" s="129">
        <f t="shared" si="2"/>
        <v>5</v>
      </c>
      <c r="D509" s="130">
        <f t="shared" si="3"/>
        <v>1</v>
      </c>
      <c r="E509" s="131">
        <f t="shared" si="4"/>
        <v>0</v>
      </c>
      <c r="F509" s="133">
        <f t="shared" si="5"/>
        <v>0</v>
      </c>
      <c r="G509" s="128">
        <f t="shared" si="6"/>
        <v>0</v>
      </c>
      <c r="H509" s="129">
        <f t="shared" si="7"/>
        <v>0</v>
      </c>
      <c r="I509" s="130">
        <f t="shared" si="8"/>
        <v>0</v>
      </c>
      <c r="J509" s="131">
        <f t="shared" si="9"/>
        <v>0</v>
      </c>
      <c r="K509" s="133">
        <f t="shared" si="10"/>
        <v>0</v>
      </c>
      <c r="L509" s="132">
        <f t="shared" si="11"/>
        <v>0</v>
      </c>
      <c r="M509" s="244">
        <f t="shared" si="12"/>
        <v>0</v>
      </c>
      <c r="N509" s="233"/>
      <c r="O509" s="235">
        <v>93.0</v>
      </c>
      <c r="P509" s="245">
        <f t="shared" si="13"/>
        <v>232.5</v>
      </c>
      <c r="Q509" s="4"/>
    </row>
    <row r="510" ht="15.75" customHeight="1">
      <c r="A510" s="239">
        <v>253.0</v>
      </c>
      <c r="B510" s="128">
        <f t="shared" si="1"/>
        <v>0</v>
      </c>
      <c r="C510" s="129">
        <f t="shared" si="2"/>
        <v>5</v>
      </c>
      <c r="D510" s="130">
        <f t="shared" si="3"/>
        <v>1</v>
      </c>
      <c r="E510" s="131">
        <f t="shared" si="4"/>
        <v>0</v>
      </c>
      <c r="F510" s="133">
        <f t="shared" si="5"/>
        <v>0</v>
      </c>
      <c r="G510" s="128">
        <f t="shared" si="6"/>
        <v>0</v>
      </c>
      <c r="H510" s="129">
        <f t="shared" si="7"/>
        <v>0</v>
      </c>
      <c r="I510" s="130">
        <f t="shared" si="8"/>
        <v>0</v>
      </c>
      <c r="J510" s="131">
        <f t="shared" si="9"/>
        <v>0</v>
      </c>
      <c r="K510" s="133">
        <f t="shared" si="10"/>
        <v>0</v>
      </c>
      <c r="L510" s="132">
        <f t="shared" si="11"/>
        <v>0</v>
      </c>
      <c r="M510" s="244">
        <f t="shared" si="12"/>
        <v>0</v>
      </c>
      <c r="N510" s="233"/>
      <c r="O510" s="235">
        <v>93.2</v>
      </c>
      <c r="P510" s="245">
        <f t="shared" si="13"/>
        <v>233</v>
      </c>
      <c r="Q510" s="4"/>
    </row>
    <row r="511" ht="15.75" customHeight="1">
      <c r="A511" s="239">
        <v>253.5</v>
      </c>
      <c r="B511" s="128">
        <f t="shared" si="1"/>
        <v>0</v>
      </c>
      <c r="C511" s="129">
        <f t="shared" si="2"/>
        <v>5</v>
      </c>
      <c r="D511" s="130">
        <f t="shared" si="3"/>
        <v>1</v>
      </c>
      <c r="E511" s="131">
        <f t="shared" si="4"/>
        <v>0</v>
      </c>
      <c r="F511" s="133">
        <f t="shared" si="5"/>
        <v>0</v>
      </c>
      <c r="G511" s="128">
        <f t="shared" si="6"/>
        <v>0</v>
      </c>
      <c r="H511" s="129">
        <f t="shared" si="7"/>
        <v>0</v>
      </c>
      <c r="I511" s="130">
        <f t="shared" si="8"/>
        <v>0</v>
      </c>
      <c r="J511" s="131">
        <f t="shared" si="9"/>
        <v>0</v>
      </c>
      <c r="K511" s="133">
        <f t="shared" si="10"/>
        <v>0</v>
      </c>
      <c r="L511" s="132">
        <f t="shared" si="11"/>
        <v>0</v>
      </c>
      <c r="M511" s="244">
        <f t="shared" si="12"/>
        <v>0</v>
      </c>
      <c r="N511" s="233"/>
      <c r="O511" s="235">
        <v>93.4</v>
      </c>
      <c r="P511" s="245">
        <f t="shared" si="13"/>
        <v>233.5</v>
      </c>
      <c r="Q511" s="4"/>
    </row>
    <row r="512" ht="15.75" customHeight="1">
      <c r="A512" s="239">
        <v>254.0</v>
      </c>
      <c r="B512" s="128">
        <f t="shared" si="1"/>
        <v>0</v>
      </c>
      <c r="C512" s="129">
        <f t="shared" si="2"/>
        <v>5</v>
      </c>
      <c r="D512" s="130">
        <f t="shared" si="3"/>
        <v>1</v>
      </c>
      <c r="E512" s="131">
        <f t="shared" si="4"/>
        <v>0</v>
      </c>
      <c r="F512" s="133">
        <f t="shared" si="5"/>
        <v>0</v>
      </c>
      <c r="G512" s="128">
        <f t="shared" si="6"/>
        <v>0</v>
      </c>
      <c r="H512" s="129">
        <f t="shared" si="7"/>
        <v>0</v>
      </c>
      <c r="I512" s="130">
        <f t="shared" si="8"/>
        <v>0</v>
      </c>
      <c r="J512" s="131">
        <f t="shared" si="9"/>
        <v>0</v>
      </c>
      <c r="K512" s="133">
        <f t="shared" si="10"/>
        <v>0</v>
      </c>
      <c r="L512" s="132">
        <f t="shared" si="11"/>
        <v>0</v>
      </c>
      <c r="M512" s="244">
        <f t="shared" si="12"/>
        <v>0</v>
      </c>
      <c r="N512" s="233"/>
      <c r="O512" s="235">
        <v>93.6</v>
      </c>
      <c r="P512" s="245">
        <f t="shared" si="13"/>
        <v>234</v>
      </c>
      <c r="Q512" s="4"/>
    </row>
    <row r="513" ht="15.75" customHeight="1">
      <c r="A513" s="239">
        <v>254.5</v>
      </c>
      <c r="B513" s="128">
        <f t="shared" si="1"/>
        <v>0</v>
      </c>
      <c r="C513" s="129">
        <f t="shared" si="2"/>
        <v>5</v>
      </c>
      <c r="D513" s="130">
        <f t="shared" si="3"/>
        <v>1</v>
      </c>
      <c r="E513" s="131">
        <f t="shared" si="4"/>
        <v>0</v>
      </c>
      <c r="F513" s="133">
        <f t="shared" si="5"/>
        <v>0</v>
      </c>
      <c r="G513" s="128">
        <f t="shared" si="6"/>
        <v>0</v>
      </c>
      <c r="H513" s="129">
        <f t="shared" si="7"/>
        <v>0</v>
      </c>
      <c r="I513" s="130">
        <f t="shared" si="8"/>
        <v>0</v>
      </c>
      <c r="J513" s="131">
        <f t="shared" si="9"/>
        <v>0</v>
      </c>
      <c r="K513" s="133">
        <f t="shared" si="10"/>
        <v>0</v>
      </c>
      <c r="L513" s="132">
        <f t="shared" si="11"/>
        <v>0</v>
      </c>
      <c r="M513" s="244">
        <f t="shared" si="12"/>
        <v>0</v>
      </c>
      <c r="N513" s="233"/>
      <c r="O513" s="235">
        <v>93.8</v>
      </c>
      <c r="P513" s="245">
        <f t="shared" si="13"/>
        <v>234.5</v>
      </c>
      <c r="Q513" s="4"/>
    </row>
    <row r="514" ht="15.75" customHeight="1">
      <c r="A514" s="239">
        <v>255.0</v>
      </c>
      <c r="B514" s="128">
        <f t="shared" si="1"/>
        <v>0</v>
      </c>
      <c r="C514" s="129">
        <f t="shared" si="2"/>
        <v>5</v>
      </c>
      <c r="D514" s="130">
        <f t="shared" si="3"/>
        <v>1</v>
      </c>
      <c r="E514" s="131">
        <f t="shared" si="4"/>
        <v>0</v>
      </c>
      <c r="F514" s="133">
        <f t="shared" si="5"/>
        <v>0</v>
      </c>
      <c r="G514" s="128">
        <f t="shared" si="6"/>
        <v>1</v>
      </c>
      <c r="H514" s="129">
        <f t="shared" si="7"/>
        <v>0</v>
      </c>
      <c r="I514" s="130">
        <f t="shared" si="8"/>
        <v>0</v>
      </c>
      <c r="J514" s="131">
        <f t="shared" si="9"/>
        <v>0</v>
      </c>
      <c r="K514" s="133">
        <f t="shared" si="10"/>
        <v>0</v>
      </c>
      <c r="L514" s="132">
        <f t="shared" si="11"/>
        <v>0</v>
      </c>
      <c r="M514" s="244">
        <f t="shared" si="12"/>
        <v>0</v>
      </c>
      <c r="N514" s="233"/>
      <c r="O514" s="235">
        <v>94.0</v>
      </c>
      <c r="P514" s="245">
        <f t="shared" si="13"/>
        <v>235</v>
      </c>
      <c r="Q514" s="4"/>
    </row>
    <row r="515" ht="15.75" customHeight="1">
      <c r="A515" s="239">
        <v>255.5</v>
      </c>
      <c r="B515" s="128">
        <f t="shared" si="1"/>
        <v>0</v>
      </c>
      <c r="C515" s="129">
        <f t="shared" si="2"/>
        <v>5</v>
      </c>
      <c r="D515" s="130">
        <f t="shared" si="3"/>
        <v>1</v>
      </c>
      <c r="E515" s="131">
        <f t="shared" si="4"/>
        <v>0</v>
      </c>
      <c r="F515" s="133">
        <f t="shared" si="5"/>
        <v>0</v>
      </c>
      <c r="G515" s="128">
        <f t="shared" si="6"/>
        <v>1</v>
      </c>
      <c r="H515" s="129">
        <f t="shared" si="7"/>
        <v>0</v>
      </c>
      <c r="I515" s="130">
        <f t="shared" si="8"/>
        <v>0</v>
      </c>
      <c r="J515" s="131">
        <f t="shared" si="9"/>
        <v>0</v>
      </c>
      <c r="K515" s="133">
        <f t="shared" si="10"/>
        <v>0</v>
      </c>
      <c r="L515" s="132">
        <f t="shared" si="11"/>
        <v>0</v>
      </c>
      <c r="M515" s="244">
        <f t="shared" si="12"/>
        <v>0</v>
      </c>
      <c r="N515" s="233"/>
      <c r="O515" s="235">
        <v>94.2</v>
      </c>
      <c r="P515" s="245">
        <f t="shared" si="13"/>
        <v>235.5</v>
      </c>
      <c r="Q515" s="4"/>
    </row>
    <row r="516" ht="15.75" customHeight="1">
      <c r="A516" s="239">
        <v>256.0</v>
      </c>
      <c r="B516" s="128">
        <f t="shared" si="1"/>
        <v>0</v>
      </c>
      <c r="C516" s="129">
        <f t="shared" si="2"/>
        <v>5</v>
      </c>
      <c r="D516" s="130">
        <f t="shared" si="3"/>
        <v>1</v>
      </c>
      <c r="E516" s="131">
        <f t="shared" si="4"/>
        <v>0</v>
      </c>
      <c r="F516" s="133">
        <f t="shared" si="5"/>
        <v>0</v>
      </c>
      <c r="G516" s="128">
        <f t="shared" si="6"/>
        <v>1</v>
      </c>
      <c r="H516" s="129">
        <f t="shared" si="7"/>
        <v>0</v>
      </c>
      <c r="I516" s="130">
        <f t="shared" si="8"/>
        <v>0</v>
      </c>
      <c r="J516" s="131">
        <f t="shared" si="9"/>
        <v>0</v>
      </c>
      <c r="K516" s="133">
        <f t="shared" si="10"/>
        <v>0</v>
      </c>
      <c r="L516" s="132">
        <f t="shared" si="11"/>
        <v>0</v>
      </c>
      <c r="M516" s="244">
        <f t="shared" si="12"/>
        <v>0</v>
      </c>
      <c r="N516" s="233"/>
      <c r="O516" s="235">
        <v>94.4</v>
      </c>
      <c r="P516" s="245">
        <f t="shared" si="13"/>
        <v>236</v>
      </c>
      <c r="Q516" s="4"/>
    </row>
    <row r="517" ht="15.75" customHeight="1">
      <c r="A517" s="239">
        <v>256.5</v>
      </c>
      <c r="B517" s="128">
        <f t="shared" si="1"/>
        <v>0</v>
      </c>
      <c r="C517" s="129">
        <f t="shared" si="2"/>
        <v>5</v>
      </c>
      <c r="D517" s="130">
        <f t="shared" si="3"/>
        <v>1</v>
      </c>
      <c r="E517" s="131">
        <f t="shared" si="4"/>
        <v>0</v>
      </c>
      <c r="F517" s="133">
        <f t="shared" si="5"/>
        <v>0</v>
      </c>
      <c r="G517" s="128">
        <f t="shared" si="6"/>
        <v>1</v>
      </c>
      <c r="H517" s="129">
        <f t="shared" si="7"/>
        <v>0</v>
      </c>
      <c r="I517" s="130">
        <f t="shared" si="8"/>
        <v>0</v>
      </c>
      <c r="J517" s="131">
        <f t="shared" si="9"/>
        <v>0</v>
      </c>
      <c r="K517" s="133">
        <f t="shared" si="10"/>
        <v>0</v>
      </c>
      <c r="L517" s="132">
        <f t="shared" si="11"/>
        <v>0</v>
      </c>
      <c r="M517" s="244">
        <f t="shared" si="12"/>
        <v>0</v>
      </c>
      <c r="N517" s="233"/>
      <c r="O517" s="235">
        <v>94.6</v>
      </c>
      <c r="P517" s="245">
        <f t="shared" si="13"/>
        <v>236.5</v>
      </c>
      <c r="Q517" s="4"/>
    </row>
    <row r="518" ht="15.75" customHeight="1">
      <c r="A518" s="239">
        <v>257.0</v>
      </c>
      <c r="B518" s="128">
        <f t="shared" si="1"/>
        <v>0</v>
      </c>
      <c r="C518" s="129">
        <f t="shared" si="2"/>
        <v>5</v>
      </c>
      <c r="D518" s="130">
        <f t="shared" si="3"/>
        <v>1</v>
      </c>
      <c r="E518" s="131">
        <f t="shared" si="4"/>
        <v>0</v>
      </c>
      <c r="F518" s="133">
        <f t="shared" si="5"/>
        <v>0</v>
      </c>
      <c r="G518" s="128">
        <f t="shared" si="6"/>
        <v>1</v>
      </c>
      <c r="H518" s="129">
        <f t="shared" si="7"/>
        <v>0</v>
      </c>
      <c r="I518" s="130">
        <f t="shared" si="8"/>
        <v>0</v>
      </c>
      <c r="J518" s="131">
        <f t="shared" si="9"/>
        <v>0</v>
      </c>
      <c r="K518" s="133">
        <f t="shared" si="10"/>
        <v>0</v>
      </c>
      <c r="L518" s="132">
        <f t="shared" si="11"/>
        <v>0</v>
      </c>
      <c r="M518" s="244">
        <f t="shared" si="12"/>
        <v>0</v>
      </c>
      <c r="N518" s="233"/>
      <c r="O518" s="235">
        <v>94.8</v>
      </c>
      <c r="P518" s="245">
        <f t="shared" si="13"/>
        <v>237</v>
      </c>
      <c r="Q518" s="4"/>
    </row>
    <row r="519" ht="15.75" customHeight="1">
      <c r="A519" s="239">
        <v>257.5</v>
      </c>
      <c r="B519" s="128">
        <f t="shared" si="1"/>
        <v>0</v>
      </c>
      <c r="C519" s="129">
        <f t="shared" si="2"/>
        <v>5</v>
      </c>
      <c r="D519" s="130">
        <f t="shared" si="3"/>
        <v>1</v>
      </c>
      <c r="E519" s="131">
        <f t="shared" si="4"/>
        <v>0</v>
      </c>
      <c r="F519" s="133">
        <f t="shared" si="5"/>
        <v>0</v>
      </c>
      <c r="G519" s="128">
        <f t="shared" si="6"/>
        <v>1</v>
      </c>
      <c r="H519" s="129">
        <f t="shared" si="7"/>
        <v>0</v>
      </c>
      <c r="I519" s="130">
        <f t="shared" si="8"/>
        <v>0</v>
      </c>
      <c r="J519" s="131">
        <f t="shared" si="9"/>
        <v>0</v>
      </c>
      <c r="K519" s="133">
        <f t="shared" si="10"/>
        <v>0</v>
      </c>
      <c r="L519" s="132">
        <f t="shared" si="11"/>
        <v>0</v>
      </c>
      <c r="M519" s="244">
        <f t="shared" si="12"/>
        <v>0</v>
      </c>
      <c r="N519" s="233"/>
      <c r="O519" s="235">
        <v>95.0</v>
      </c>
      <c r="P519" s="245">
        <f t="shared" si="13"/>
        <v>237.5</v>
      </c>
      <c r="Q519" s="4"/>
    </row>
    <row r="520" ht="15.75" customHeight="1">
      <c r="A520" s="239">
        <v>258.0</v>
      </c>
      <c r="B520" s="128">
        <f t="shared" si="1"/>
        <v>0</v>
      </c>
      <c r="C520" s="129">
        <f t="shared" si="2"/>
        <v>5</v>
      </c>
      <c r="D520" s="130">
        <f t="shared" si="3"/>
        <v>1</v>
      </c>
      <c r="E520" s="131">
        <f t="shared" si="4"/>
        <v>0</v>
      </c>
      <c r="F520" s="133">
        <f t="shared" si="5"/>
        <v>0</v>
      </c>
      <c r="G520" s="128">
        <f t="shared" si="6"/>
        <v>1</v>
      </c>
      <c r="H520" s="129">
        <f t="shared" si="7"/>
        <v>0</v>
      </c>
      <c r="I520" s="130">
        <f t="shared" si="8"/>
        <v>0</v>
      </c>
      <c r="J520" s="131">
        <f t="shared" si="9"/>
        <v>0</v>
      </c>
      <c r="K520" s="133">
        <f t="shared" si="10"/>
        <v>0</v>
      </c>
      <c r="L520" s="132">
        <f t="shared" si="11"/>
        <v>0</v>
      </c>
      <c r="M520" s="244">
        <f t="shared" si="12"/>
        <v>0</v>
      </c>
      <c r="N520" s="233"/>
      <c r="O520" s="235">
        <v>95.2</v>
      </c>
      <c r="P520" s="245">
        <f t="shared" si="13"/>
        <v>238</v>
      </c>
      <c r="Q520" s="4"/>
    </row>
    <row r="521" ht="15.75" customHeight="1">
      <c r="A521" s="239">
        <v>258.5</v>
      </c>
      <c r="B521" s="128">
        <f t="shared" si="1"/>
        <v>0</v>
      </c>
      <c r="C521" s="129">
        <f t="shared" si="2"/>
        <v>5</v>
      </c>
      <c r="D521" s="130">
        <f t="shared" si="3"/>
        <v>1</v>
      </c>
      <c r="E521" s="131">
        <f t="shared" si="4"/>
        <v>0</v>
      </c>
      <c r="F521" s="133">
        <f t="shared" si="5"/>
        <v>0</v>
      </c>
      <c r="G521" s="128">
        <f t="shared" si="6"/>
        <v>1</v>
      </c>
      <c r="H521" s="129">
        <f t="shared" si="7"/>
        <v>0</v>
      </c>
      <c r="I521" s="130">
        <f t="shared" si="8"/>
        <v>0</v>
      </c>
      <c r="J521" s="131">
        <f t="shared" si="9"/>
        <v>0</v>
      </c>
      <c r="K521" s="133">
        <f t="shared" si="10"/>
        <v>0</v>
      </c>
      <c r="L521" s="132">
        <f t="shared" si="11"/>
        <v>0</v>
      </c>
      <c r="M521" s="244">
        <f t="shared" si="12"/>
        <v>0</v>
      </c>
      <c r="N521" s="233"/>
      <c r="O521" s="235">
        <v>95.4</v>
      </c>
      <c r="P521" s="245">
        <f t="shared" si="13"/>
        <v>238.5</v>
      </c>
      <c r="Q521" s="4"/>
    </row>
    <row r="522" ht="15.75" customHeight="1">
      <c r="A522" s="239">
        <v>259.0</v>
      </c>
      <c r="B522" s="128">
        <f t="shared" si="1"/>
        <v>0</v>
      </c>
      <c r="C522" s="129">
        <f t="shared" si="2"/>
        <v>5</v>
      </c>
      <c r="D522" s="130">
        <f t="shared" si="3"/>
        <v>1</v>
      </c>
      <c r="E522" s="131">
        <f t="shared" si="4"/>
        <v>0</v>
      </c>
      <c r="F522" s="133">
        <f t="shared" si="5"/>
        <v>0</v>
      </c>
      <c r="G522" s="128">
        <f t="shared" si="6"/>
        <v>1</v>
      </c>
      <c r="H522" s="129">
        <f t="shared" si="7"/>
        <v>0</v>
      </c>
      <c r="I522" s="130">
        <f t="shared" si="8"/>
        <v>0</v>
      </c>
      <c r="J522" s="131">
        <f t="shared" si="9"/>
        <v>0</v>
      </c>
      <c r="K522" s="133">
        <f t="shared" si="10"/>
        <v>0</v>
      </c>
      <c r="L522" s="132">
        <f t="shared" si="11"/>
        <v>0</v>
      </c>
      <c r="M522" s="244">
        <f t="shared" si="12"/>
        <v>0</v>
      </c>
      <c r="N522" s="233"/>
      <c r="O522" s="235">
        <v>95.6</v>
      </c>
      <c r="P522" s="245">
        <f t="shared" si="13"/>
        <v>239</v>
      </c>
      <c r="Q522" s="4"/>
    </row>
    <row r="523" ht="15.75" customHeight="1">
      <c r="A523" s="239">
        <v>259.5</v>
      </c>
      <c r="B523" s="128">
        <f t="shared" si="1"/>
        <v>0</v>
      </c>
      <c r="C523" s="129">
        <f t="shared" si="2"/>
        <v>5</v>
      </c>
      <c r="D523" s="130">
        <f t="shared" si="3"/>
        <v>1</v>
      </c>
      <c r="E523" s="131">
        <f t="shared" si="4"/>
        <v>0</v>
      </c>
      <c r="F523" s="133">
        <f t="shared" si="5"/>
        <v>0</v>
      </c>
      <c r="G523" s="128">
        <f t="shared" si="6"/>
        <v>1</v>
      </c>
      <c r="H523" s="129">
        <f t="shared" si="7"/>
        <v>0</v>
      </c>
      <c r="I523" s="130">
        <f t="shared" si="8"/>
        <v>0</v>
      </c>
      <c r="J523" s="131">
        <f t="shared" si="9"/>
        <v>0</v>
      </c>
      <c r="K523" s="133">
        <f t="shared" si="10"/>
        <v>0</v>
      </c>
      <c r="L523" s="132">
        <f t="shared" si="11"/>
        <v>0</v>
      </c>
      <c r="M523" s="244">
        <f t="shared" si="12"/>
        <v>0</v>
      </c>
      <c r="N523" s="233"/>
      <c r="O523" s="235">
        <v>95.8</v>
      </c>
      <c r="P523" s="245">
        <f t="shared" si="13"/>
        <v>239.5</v>
      </c>
      <c r="Q523" s="4"/>
    </row>
    <row r="524" ht="15.75" customHeight="1">
      <c r="A524" s="239">
        <v>260.0</v>
      </c>
      <c r="B524" s="128">
        <f t="shared" si="1"/>
        <v>0</v>
      </c>
      <c r="C524" s="129">
        <f t="shared" si="2"/>
        <v>5</v>
      </c>
      <c r="D524" s="130">
        <f t="shared" si="3"/>
        <v>1</v>
      </c>
      <c r="E524" s="131">
        <f t="shared" si="4"/>
        <v>0</v>
      </c>
      <c r="F524" s="133">
        <f t="shared" si="5"/>
        <v>1</v>
      </c>
      <c r="G524" s="128">
        <f t="shared" si="6"/>
        <v>0</v>
      </c>
      <c r="H524" s="129">
        <f t="shared" si="7"/>
        <v>0</v>
      </c>
      <c r="I524" s="130">
        <f t="shared" si="8"/>
        <v>0</v>
      </c>
      <c r="J524" s="131">
        <f t="shared" si="9"/>
        <v>0</v>
      </c>
      <c r="K524" s="133">
        <f t="shared" si="10"/>
        <v>0</v>
      </c>
      <c r="L524" s="132">
        <f t="shared" si="11"/>
        <v>0</v>
      </c>
      <c r="M524" s="244">
        <f t="shared" si="12"/>
        <v>0</v>
      </c>
      <c r="N524" s="233"/>
      <c r="O524" s="235">
        <v>96.0</v>
      </c>
      <c r="P524" s="245">
        <f t="shared" si="13"/>
        <v>240</v>
      </c>
      <c r="Q524" s="4"/>
    </row>
    <row r="525" ht="15.75" customHeight="1">
      <c r="A525" s="239">
        <v>260.5</v>
      </c>
      <c r="B525" s="128">
        <f t="shared" si="1"/>
        <v>0</v>
      </c>
      <c r="C525" s="129">
        <f t="shared" si="2"/>
        <v>5</v>
      </c>
      <c r="D525" s="130">
        <f t="shared" si="3"/>
        <v>1</v>
      </c>
      <c r="E525" s="131">
        <f t="shared" si="4"/>
        <v>0</v>
      </c>
      <c r="F525" s="133">
        <f t="shared" si="5"/>
        <v>1</v>
      </c>
      <c r="G525" s="128">
        <f t="shared" si="6"/>
        <v>0</v>
      </c>
      <c r="H525" s="129">
        <f t="shared" si="7"/>
        <v>0</v>
      </c>
      <c r="I525" s="130">
        <f t="shared" si="8"/>
        <v>0</v>
      </c>
      <c r="J525" s="131">
        <f t="shared" si="9"/>
        <v>0</v>
      </c>
      <c r="K525" s="133">
        <f t="shared" si="10"/>
        <v>0</v>
      </c>
      <c r="L525" s="132">
        <f t="shared" si="11"/>
        <v>0</v>
      </c>
      <c r="M525" s="244">
        <f t="shared" si="12"/>
        <v>0</v>
      </c>
      <c r="N525" s="233"/>
      <c r="O525" s="235">
        <v>96.2</v>
      </c>
      <c r="P525" s="245">
        <f t="shared" si="13"/>
        <v>240.5</v>
      </c>
      <c r="Q525" s="4"/>
    </row>
    <row r="526" ht="15.75" customHeight="1">
      <c r="A526" s="239">
        <v>261.0</v>
      </c>
      <c r="B526" s="128">
        <f t="shared" si="1"/>
        <v>0</v>
      </c>
      <c r="C526" s="129">
        <f t="shared" si="2"/>
        <v>5</v>
      </c>
      <c r="D526" s="130">
        <f t="shared" si="3"/>
        <v>1</v>
      </c>
      <c r="E526" s="131">
        <f t="shared" si="4"/>
        <v>0</v>
      </c>
      <c r="F526" s="133">
        <f t="shared" si="5"/>
        <v>1</v>
      </c>
      <c r="G526" s="128">
        <f t="shared" si="6"/>
        <v>0</v>
      </c>
      <c r="H526" s="129">
        <f t="shared" si="7"/>
        <v>0</v>
      </c>
      <c r="I526" s="130">
        <f t="shared" si="8"/>
        <v>0</v>
      </c>
      <c r="J526" s="131">
        <f t="shared" si="9"/>
        <v>0</v>
      </c>
      <c r="K526" s="133">
        <f t="shared" si="10"/>
        <v>0</v>
      </c>
      <c r="L526" s="132">
        <f t="shared" si="11"/>
        <v>0</v>
      </c>
      <c r="M526" s="244">
        <f t="shared" si="12"/>
        <v>0</v>
      </c>
      <c r="N526" s="233"/>
      <c r="O526" s="235">
        <v>96.4</v>
      </c>
      <c r="P526" s="245">
        <f t="shared" si="13"/>
        <v>241</v>
      </c>
      <c r="Q526" s="4"/>
    </row>
    <row r="527" ht="15.75" customHeight="1">
      <c r="A527" s="239">
        <v>261.5</v>
      </c>
      <c r="B527" s="128">
        <f t="shared" si="1"/>
        <v>0</v>
      </c>
      <c r="C527" s="129">
        <f t="shared" si="2"/>
        <v>5</v>
      </c>
      <c r="D527" s="130">
        <f t="shared" si="3"/>
        <v>1</v>
      </c>
      <c r="E527" s="131">
        <f t="shared" si="4"/>
        <v>0</v>
      </c>
      <c r="F527" s="133">
        <f t="shared" si="5"/>
        <v>1</v>
      </c>
      <c r="G527" s="128">
        <f t="shared" si="6"/>
        <v>0</v>
      </c>
      <c r="H527" s="129">
        <f t="shared" si="7"/>
        <v>0</v>
      </c>
      <c r="I527" s="130">
        <f t="shared" si="8"/>
        <v>0</v>
      </c>
      <c r="J527" s="131">
        <f t="shared" si="9"/>
        <v>0</v>
      </c>
      <c r="K527" s="133">
        <f t="shared" si="10"/>
        <v>0</v>
      </c>
      <c r="L527" s="132">
        <f t="shared" si="11"/>
        <v>0</v>
      </c>
      <c r="M527" s="244">
        <f t="shared" si="12"/>
        <v>0</v>
      </c>
      <c r="N527" s="233"/>
      <c r="O527" s="235">
        <v>96.6</v>
      </c>
      <c r="P527" s="245">
        <f t="shared" si="13"/>
        <v>241.5</v>
      </c>
      <c r="Q527" s="4"/>
    </row>
    <row r="528" ht="15.75" customHeight="1">
      <c r="A528" s="239">
        <v>262.0</v>
      </c>
      <c r="B528" s="128">
        <f t="shared" si="1"/>
        <v>0</v>
      </c>
      <c r="C528" s="129">
        <f t="shared" si="2"/>
        <v>5</v>
      </c>
      <c r="D528" s="130">
        <f t="shared" si="3"/>
        <v>1</v>
      </c>
      <c r="E528" s="131">
        <f t="shared" si="4"/>
        <v>0</v>
      </c>
      <c r="F528" s="133">
        <f t="shared" si="5"/>
        <v>1</v>
      </c>
      <c r="G528" s="128">
        <f t="shared" si="6"/>
        <v>0</v>
      </c>
      <c r="H528" s="129">
        <f t="shared" si="7"/>
        <v>0</v>
      </c>
      <c r="I528" s="130">
        <f t="shared" si="8"/>
        <v>0</v>
      </c>
      <c r="J528" s="131">
        <f t="shared" si="9"/>
        <v>0</v>
      </c>
      <c r="K528" s="133">
        <f t="shared" si="10"/>
        <v>0</v>
      </c>
      <c r="L528" s="132">
        <f t="shared" si="11"/>
        <v>0</v>
      </c>
      <c r="M528" s="244">
        <f t="shared" si="12"/>
        <v>0</v>
      </c>
      <c r="N528" s="233"/>
      <c r="O528" s="235">
        <v>96.8</v>
      </c>
      <c r="P528" s="245">
        <f t="shared" si="13"/>
        <v>242</v>
      </c>
      <c r="Q528" s="4"/>
    </row>
    <row r="529" ht="15.75" customHeight="1">
      <c r="A529" s="239">
        <v>262.5</v>
      </c>
      <c r="B529" s="128">
        <f t="shared" si="1"/>
        <v>0</v>
      </c>
      <c r="C529" s="129">
        <f t="shared" si="2"/>
        <v>5</v>
      </c>
      <c r="D529" s="130">
        <f t="shared" si="3"/>
        <v>1</v>
      </c>
      <c r="E529" s="131">
        <f t="shared" si="4"/>
        <v>0</v>
      </c>
      <c r="F529" s="133">
        <f t="shared" si="5"/>
        <v>1</v>
      </c>
      <c r="G529" s="128">
        <f t="shared" si="6"/>
        <v>0</v>
      </c>
      <c r="H529" s="129">
        <f t="shared" si="7"/>
        <v>0</v>
      </c>
      <c r="I529" s="130">
        <f t="shared" si="8"/>
        <v>0</v>
      </c>
      <c r="J529" s="131">
        <f t="shared" si="9"/>
        <v>0</v>
      </c>
      <c r="K529" s="133">
        <f t="shared" si="10"/>
        <v>0</v>
      </c>
      <c r="L529" s="132">
        <f t="shared" si="11"/>
        <v>0</v>
      </c>
      <c r="M529" s="244">
        <f t="shared" si="12"/>
        <v>0</v>
      </c>
      <c r="N529" s="233"/>
      <c r="O529" s="235">
        <v>97.0</v>
      </c>
      <c r="P529" s="245">
        <f t="shared" si="13"/>
        <v>242.5</v>
      </c>
      <c r="Q529" s="4"/>
    </row>
    <row r="530" ht="15.75" customHeight="1">
      <c r="A530" s="239">
        <v>263.0</v>
      </c>
      <c r="B530" s="128">
        <f t="shared" si="1"/>
        <v>0</v>
      </c>
      <c r="C530" s="129">
        <f t="shared" si="2"/>
        <v>5</v>
      </c>
      <c r="D530" s="130">
        <f t="shared" si="3"/>
        <v>1</v>
      </c>
      <c r="E530" s="131">
        <f t="shared" si="4"/>
        <v>0</v>
      </c>
      <c r="F530" s="133">
        <f t="shared" si="5"/>
        <v>1</v>
      </c>
      <c r="G530" s="128">
        <f t="shared" si="6"/>
        <v>0</v>
      </c>
      <c r="H530" s="129">
        <f t="shared" si="7"/>
        <v>0</v>
      </c>
      <c r="I530" s="130">
        <f t="shared" si="8"/>
        <v>0</v>
      </c>
      <c r="J530" s="131">
        <f t="shared" si="9"/>
        <v>0</v>
      </c>
      <c r="K530" s="133">
        <f t="shared" si="10"/>
        <v>0</v>
      </c>
      <c r="L530" s="132">
        <f t="shared" si="11"/>
        <v>0</v>
      </c>
      <c r="M530" s="244">
        <f t="shared" si="12"/>
        <v>0</v>
      </c>
      <c r="N530" s="233"/>
      <c r="O530" s="235">
        <v>97.2</v>
      </c>
      <c r="P530" s="245">
        <f t="shared" si="13"/>
        <v>243</v>
      </c>
      <c r="Q530" s="4"/>
    </row>
    <row r="531" ht="15.75" customHeight="1">
      <c r="A531" s="239">
        <v>263.5</v>
      </c>
      <c r="B531" s="128">
        <f t="shared" si="1"/>
        <v>0</v>
      </c>
      <c r="C531" s="129">
        <f t="shared" si="2"/>
        <v>5</v>
      </c>
      <c r="D531" s="130">
        <f t="shared" si="3"/>
        <v>1</v>
      </c>
      <c r="E531" s="131">
        <f t="shared" si="4"/>
        <v>0</v>
      </c>
      <c r="F531" s="133">
        <f t="shared" si="5"/>
        <v>1</v>
      </c>
      <c r="G531" s="128">
        <f t="shared" si="6"/>
        <v>0</v>
      </c>
      <c r="H531" s="129">
        <f t="shared" si="7"/>
        <v>0</v>
      </c>
      <c r="I531" s="130">
        <f t="shared" si="8"/>
        <v>0</v>
      </c>
      <c r="J531" s="131">
        <f t="shared" si="9"/>
        <v>0</v>
      </c>
      <c r="K531" s="133">
        <f t="shared" si="10"/>
        <v>0</v>
      </c>
      <c r="L531" s="132">
        <f t="shared" si="11"/>
        <v>0</v>
      </c>
      <c r="M531" s="244">
        <f t="shared" si="12"/>
        <v>0</v>
      </c>
      <c r="N531" s="233"/>
      <c r="O531" s="235">
        <v>97.4</v>
      </c>
      <c r="P531" s="245">
        <f t="shared" si="13"/>
        <v>243.5</v>
      </c>
      <c r="Q531" s="4"/>
    </row>
    <row r="532" ht="15.75" customHeight="1">
      <c r="A532" s="239">
        <v>264.0</v>
      </c>
      <c r="B532" s="128">
        <f t="shared" si="1"/>
        <v>0</v>
      </c>
      <c r="C532" s="129">
        <f t="shared" si="2"/>
        <v>5</v>
      </c>
      <c r="D532" s="130">
        <f t="shared" si="3"/>
        <v>1</v>
      </c>
      <c r="E532" s="131">
        <f t="shared" si="4"/>
        <v>0</v>
      </c>
      <c r="F532" s="133">
        <f t="shared" si="5"/>
        <v>1</v>
      </c>
      <c r="G532" s="128">
        <f t="shared" si="6"/>
        <v>0</v>
      </c>
      <c r="H532" s="129">
        <f t="shared" si="7"/>
        <v>0</v>
      </c>
      <c r="I532" s="130">
        <f t="shared" si="8"/>
        <v>0</v>
      </c>
      <c r="J532" s="131">
        <f t="shared" si="9"/>
        <v>0</v>
      </c>
      <c r="K532" s="133">
        <f t="shared" si="10"/>
        <v>0</v>
      </c>
      <c r="L532" s="132">
        <f t="shared" si="11"/>
        <v>0</v>
      </c>
      <c r="M532" s="244">
        <f t="shared" si="12"/>
        <v>0</v>
      </c>
      <c r="N532" s="233"/>
      <c r="O532" s="235">
        <v>97.6</v>
      </c>
      <c r="P532" s="245">
        <f t="shared" si="13"/>
        <v>244</v>
      </c>
      <c r="Q532" s="4"/>
    </row>
    <row r="533" ht="15.75" customHeight="1">
      <c r="A533" s="239">
        <v>264.5</v>
      </c>
      <c r="B533" s="128">
        <f t="shared" si="1"/>
        <v>0</v>
      </c>
      <c r="C533" s="129">
        <f t="shared" si="2"/>
        <v>5</v>
      </c>
      <c r="D533" s="130">
        <f t="shared" si="3"/>
        <v>1</v>
      </c>
      <c r="E533" s="131">
        <f t="shared" si="4"/>
        <v>0</v>
      </c>
      <c r="F533" s="133">
        <f t="shared" si="5"/>
        <v>1</v>
      </c>
      <c r="G533" s="128">
        <f t="shared" si="6"/>
        <v>0</v>
      </c>
      <c r="H533" s="129">
        <f t="shared" si="7"/>
        <v>0</v>
      </c>
      <c r="I533" s="130">
        <f t="shared" si="8"/>
        <v>0</v>
      </c>
      <c r="J533" s="131">
        <f t="shared" si="9"/>
        <v>0</v>
      </c>
      <c r="K533" s="133">
        <f t="shared" si="10"/>
        <v>0</v>
      </c>
      <c r="L533" s="132">
        <f t="shared" si="11"/>
        <v>0</v>
      </c>
      <c r="M533" s="244">
        <f t="shared" si="12"/>
        <v>0</v>
      </c>
      <c r="N533" s="233"/>
      <c r="O533" s="235">
        <v>97.8</v>
      </c>
      <c r="P533" s="245">
        <f t="shared" si="13"/>
        <v>244.5</v>
      </c>
      <c r="Q533" s="4"/>
    </row>
    <row r="534" ht="15.75" customHeight="1">
      <c r="A534" s="239">
        <v>265.0</v>
      </c>
      <c r="B534" s="128">
        <f t="shared" si="1"/>
        <v>0</v>
      </c>
      <c r="C534" s="129">
        <f t="shared" si="2"/>
        <v>5</v>
      </c>
      <c r="D534" s="130">
        <f t="shared" si="3"/>
        <v>1</v>
      </c>
      <c r="E534" s="131">
        <f t="shared" si="4"/>
        <v>0</v>
      </c>
      <c r="F534" s="133">
        <f t="shared" si="5"/>
        <v>1</v>
      </c>
      <c r="G534" s="128">
        <f t="shared" si="6"/>
        <v>1</v>
      </c>
      <c r="H534" s="129">
        <f t="shared" si="7"/>
        <v>0</v>
      </c>
      <c r="I534" s="130">
        <f t="shared" si="8"/>
        <v>0</v>
      </c>
      <c r="J534" s="131">
        <f t="shared" si="9"/>
        <v>0</v>
      </c>
      <c r="K534" s="133">
        <f t="shared" si="10"/>
        <v>0</v>
      </c>
      <c r="L534" s="132">
        <f t="shared" si="11"/>
        <v>0</v>
      </c>
      <c r="M534" s="244">
        <f t="shared" si="12"/>
        <v>0</v>
      </c>
      <c r="N534" s="233"/>
      <c r="O534" s="235">
        <v>98.0</v>
      </c>
      <c r="P534" s="245">
        <f t="shared" si="13"/>
        <v>245</v>
      </c>
      <c r="Q534" s="4"/>
    </row>
    <row r="535" ht="15.75" customHeight="1">
      <c r="A535" s="239">
        <v>265.5</v>
      </c>
      <c r="B535" s="128">
        <f t="shared" si="1"/>
        <v>0</v>
      </c>
      <c r="C535" s="129">
        <f t="shared" si="2"/>
        <v>5</v>
      </c>
      <c r="D535" s="130">
        <f t="shared" si="3"/>
        <v>1</v>
      </c>
      <c r="E535" s="131">
        <f t="shared" si="4"/>
        <v>0</v>
      </c>
      <c r="F535" s="133">
        <f t="shared" si="5"/>
        <v>1</v>
      </c>
      <c r="G535" s="128">
        <f t="shared" si="6"/>
        <v>1</v>
      </c>
      <c r="H535" s="129">
        <f t="shared" si="7"/>
        <v>0</v>
      </c>
      <c r="I535" s="130">
        <f t="shared" si="8"/>
        <v>0</v>
      </c>
      <c r="J535" s="131">
        <f t="shared" si="9"/>
        <v>0</v>
      </c>
      <c r="K535" s="133">
        <f t="shared" si="10"/>
        <v>0</v>
      </c>
      <c r="L535" s="132">
        <f t="shared" si="11"/>
        <v>0</v>
      </c>
      <c r="M535" s="244">
        <f t="shared" si="12"/>
        <v>0</v>
      </c>
      <c r="N535" s="233"/>
      <c r="O535" s="235">
        <v>98.2</v>
      </c>
      <c r="P535" s="245">
        <f t="shared" si="13"/>
        <v>245.5</v>
      </c>
      <c r="Q535" s="4"/>
    </row>
    <row r="536" ht="15.75" customHeight="1">
      <c r="A536" s="239">
        <v>266.0</v>
      </c>
      <c r="B536" s="128">
        <f t="shared" si="1"/>
        <v>0</v>
      </c>
      <c r="C536" s="129">
        <f t="shared" si="2"/>
        <v>5</v>
      </c>
      <c r="D536" s="130">
        <f t="shared" si="3"/>
        <v>1</v>
      </c>
      <c r="E536" s="131">
        <f t="shared" si="4"/>
        <v>0</v>
      </c>
      <c r="F536" s="133">
        <f t="shared" si="5"/>
        <v>1</v>
      </c>
      <c r="G536" s="128">
        <f t="shared" si="6"/>
        <v>1</v>
      </c>
      <c r="H536" s="129">
        <f t="shared" si="7"/>
        <v>0</v>
      </c>
      <c r="I536" s="130">
        <f t="shared" si="8"/>
        <v>0</v>
      </c>
      <c r="J536" s="131">
        <f t="shared" si="9"/>
        <v>0</v>
      </c>
      <c r="K536" s="133">
        <f t="shared" si="10"/>
        <v>0</v>
      </c>
      <c r="L536" s="132">
        <f t="shared" si="11"/>
        <v>0</v>
      </c>
      <c r="M536" s="244">
        <f t="shared" si="12"/>
        <v>0</v>
      </c>
      <c r="N536" s="233"/>
      <c r="O536" s="235">
        <v>98.4</v>
      </c>
      <c r="P536" s="245">
        <f t="shared" si="13"/>
        <v>246</v>
      </c>
      <c r="Q536" s="4"/>
    </row>
    <row r="537" ht="15.75" customHeight="1">
      <c r="A537" s="239">
        <v>266.5</v>
      </c>
      <c r="B537" s="128">
        <f t="shared" si="1"/>
        <v>0</v>
      </c>
      <c r="C537" s="129">
        <f t="shared" si="2"/>
        <v>5</v>
      </c>
      <c r="D537" s="130">
        <f t="shared" si="3"/>
        <v>1</v>
      </c>
      <c r="E537" s="131">
        <f t="shared" si="4"/>
        <v>0</v>
      </c>
      <c r="F537" s="133">
        <f t="shared" si="5"/>
        <v>1</v>
      </c>
      <c r="G537" s="128">
        <f t="shared" si="6"/>
        <v>1</v>
      </c>
      <c r="H537" s="129">
        <f t="shared" si="7"/>
        <v>0</v>
      </c>
      <c r="I537" s="130">
        <f t="shared" si="8"/>
        <v>0</v>
      </c>
      <c r="J537" s="131">
        <f t="shared" si="9"/>
        <v>0</v>
      </c>
      <c r="K537" s="133">
        <f t="shared" si="10"/>
        <v>0</v>
      </c>
      <c r="L537" s="132">
        <f t="shared" si="11"/>
        <v>0</v>
      </c>
      <c r="M537" s="244">
        <f t="shared" si="12"/>
        <v>0</v>
      </c>
      <c r="N537" s="233"/>
      <c r="O537" s="235">
        <v>98.6</v>
      </c>
      <c r="P537" s="245">
        <f t="shared" si="13"/>
        <v>246.5</v>
      </c>
      <c r="Q537" s="4"/>
    </row>
    <row r="538" ht="15.75" customHeight="1">
      <c r="A538" s="239">
        <v>267.0</v>
      </c>
      <c r="B538" s="128">
        <f t="shared" si="1"/>
        <v>0</v>
      </c>
      <c r="C538" s="129">
        <f t="shared" si="2"/>
        <v>5</v>
      </c>
      <c r="D538" s="130">
        <f t="shared" si="3"/>
        <v>1</v>
      </c>
      <c r="E538" s="131">
        <f t="shared" si="4"/>
        <v>0</v>
      </c>
      <c r="F538" s="133">
        <f t="shared" si="5"/>
        <v>1</v>
      </c>
      <c r="G538" s="128">
        <f t="shared" si="6"/>
        <v>1</v>
      </c>
      <c r="H538" s="129">
        <f t="shared" si="7"/>
        <v>0</v>
      </c>
      <c r="I538" s="130">
        <f t="shared" si="8"/>
        <v>0</v>
      </c>
      <c r="J538" s="131">
        <f t="shared" si="9"/>
        <v>0</v>
      </c>
      <c r="K538" s="133">
        <f t="shared" si="10"/>
        <v>0</v>
      </c>
      <c r="L538" s="132">
        <f t="shared" si="11"/>
        <v>0</v>
      </c>
      <c r="M538" s="244">
        <f t="shared" si="12"/>
        <v>0</v>
      </c>
      <c r="N538" s="233"/>
      <c r="O538" s="235">
        <v>98.8</v>
      </c>
      <c r="P538" s="245">
        <f t="shared" si="13"/>
        <v>247</v>
      </c>
      <c r="Q538" s="4"/>
    </row>
    <row r="539" ht="15.75" customHeight="1">
      <c r="A539" s="239">
        <v>267.5</v>
      </c>
      <c r="B539" s="128">
        <f t="shared" si="1"/>
        <v>0</v>
      </c>
      <c r="C539" s="129">
        <f t="shared" si="2"/>
        <v>5</v>
      </c>
      <c r="D539" s="130">
        <f t="shared" si="3"/>
        <v>1</v>
      </c>
      <c r="E539" s="131">
        <f t="shared" si="4"/>
        <v>0</v>
      </c>
      <c r="F539" s="133">
        <f t="shared" si="5"/>
        <v>1</v>
      </c>
      <c r="G539" s="128">
        <f t="shared" si="6"/>
        <v>1</v>
      </c>
      <c r="H539" s="129">
        <f t="shared" si="7"/>
        <v>0</v>
      </c>
      <c r="I539" s="130">
        <f t="shared" si="8"/>
        <v>0</v>
      </c>
      <c r="J539" s="131">
        <f t="shared" si="9"/>
        <v>0</v>
      </c>
      <c r="K539" s="133">
        <f t="shared" si="10"/>
        <v>0</v>
      </c>
      <c r="L539" s="132">
        <f t="shared" si="11"/>
        <v>0</v>
      </c>
      <c r="M539" s="244">
        <f t="shared" si="12"/>
        <v>0</v>
      </c>
      <c r="N539" s="233"/>
      <c r="O539" s="235">
        <v>99.0</v>
      </c>
      <c r="P539" s="245">
        <f t="shared" si="13"/>
        <v>247.5</v>
      </c>
      <c r="Q539" s="4"/>
    </row>
    <row r="540" ht="15.75" customHeight="1">
      <c r="A540" s="239">
        <v>268.0</v>
      </c>
      <c r="B540" s="128">
        <f t="shared" si="1"/>
        <v>0</v>
      </c>
      <c r="C540" s="129">
        <f t="shared" si="2"/>
        <v>5</v>
      </c>
      <c r="D540" s="130">
        <f t="shared" si="3"/>
        <v>1</v>
      </c>
      <c r="E540" s="131">
        <f t="shared" si="4"/>
        <v>0</v>
      </c>
      <c r="F540" s="133">
        <f t="shared" si="5"/>
        <v>1</v>
      </c>
      <c r="G540" s="128">
        <f t="shared" si="6"/>
        <v>1</v>
      </c>
      <c r="H540" s="129">
        <f t="shared" si="7"/>
        <v>0</v>
      </c>
      <c r="I540" s="130">
        <f t="shared" si="8"/>
        <v>0</v>
      </c>
      <c r="J540" s="131">
        <f t="shared" si="9"/>
        <v>0</v>
      </c>
      <c r="K540" s="133">
        <f t="shared" si="10"/>
        <v>0</v>
      </c>
      <c r="L540" s="132">
        <f t="shared" si="11"/>
        <v>0</v>
      </c>
      <c r="M540" s="244">
        <f t="shared" si="12"/>
        <v>0</v>
      </c>
      <c r="N540" s="233"/>
      <c r="O540" s="235">
        <v>99.2</v>
      </c>
      <c r="P540" s="245">
        <f t="shared" si="13"/>
        <v>248</v>
      </c>
      <c r="Q540" s="4"/>
    </row>
    <row r="541" ht="15.75" customHeight="1">
      <c r="A541" s="239">
        <v>268.5</v>
      </c>
      <c r="B541" s="128">
        <f t="shared" si="1"/>
        <v>0</v>
      </c>
      <c r="C541" s="129">
        <f t="shared" si="2"/>
        <v>5</v>
      </c>
      <c r="D541" s="130">
        <f t="shared" si="3"/>
        <v>1</v>
      </c>
      <c r="E541" s="131">
        <f t="shared" si="4"/>
        <v>0</v>
      </c>
      <c r="F541" s="133">
        <f t="shared" si="5"/>
        <v>1</v>
      </c>
      <c r="G541" s="128">
        <f t="shared" si="6"/>
        <v>1</v>
      </c>
      <c r="H541" s="129">
        <f t="shared" si="7"/>
        <v>0</v>
      </c>
      <c r="I541" s="130">
        <f t="shared" si="8"/>
        <v>0</v>
      </c>
      <c r="J541" s="131">
        <f t="shared" si="9"/>
        <v>0</v>
      </c>
      <c r="K541" s="133">
        <f t="shared" si="10"/>
        <v>0</v>
      </c>
      <c r="L541" s="132">
        <f t="shared" si="11"/>
        <v>0</v>
      </c>
      <c r="M541" s="244">
        <f t="shared" si="12"/>
        <v>0</v>
      </c>
      <c r="N541" s="234"/>
      <c r="O541" s="235">
        <v>99.4</v>
      </c>
      <c r="P541" s="245">
        <f t="shared" si="13"/>
        <v>248.5</v>
      </c>
      <c r="Q541" s="4"/>
    </row>
    <row r="542" ht="15.75" customHeight="1">
      <c r="A542" s="239">
        <v>269.0</v>
      </c>
      <c r="B542" s="128">
        <f t="shared" si="1"/>
        <v>0</v>
      </c>
      <c r="C542" s="129">
        <f t="shared" si="2"/>
        <v>5</v>
      </c>
      <c r="D542" s="130">
        <f t="shared" si="3"/>
        <v>1</v>
      </c>
      <c r="E542" s="131">
        <f t="shared" si="4"/>
        <v>0</v>
      </c>
      <c r="F542" s="133">
        <f t="shared" si="5"/>
        <v>1</v>
      </c>
      <c r="G542" s="128">
        <f t="shared" si="6"/>
        <v>1</v>
      </c>
      <c r="H542" s="129">
        <f t="shared" si="7"/>
        <v>0</v>
      </c>
      <c r="I542" s="130">
        <f t="shared" si="8"/>
        <v>0</v>
      </c>
      <c r="J542" s="131">
        <f t="shared" si="9"/>
        <v>0</v>
      </c>
      <c r="K542" s="133">
        <f t="shared" si="10"/>
        <v>0</v>
      </c>
      <c r="L542" s="132">
        <f t="shared" si="11"/>
        <v>0</v>
      </c>
      <c r="M542" s="244">
        <f t="shared" si="12"/>
        <v>0</v>
      </c>
      <c r="N542" s="234"/>
      <c r="O542" s="235">
        <v>99.6</v>
      </c>
      <c r="P542" s="245">
        <f t="shared" si="13"/>
        <v>249</v>
      </c>
      <c r="Q542" s="4"/>
    </row>
    <row r="543" ht="15.75" customHeight="1">
      <c r="A543" s="239">
        <v>269.5</v>
      </c>
      <c r="B543" s="128">
        <f t="shared" si="1"/>
        <v>0</v>
      </c>
      <c r="C543" s="129">
        <f t="shared" si="2"/>
        <v>5</v>
      </c>
      <c r="D543" s="130">
        <f t="shared" si="3"/>
        <v>1</v>
      </c>
      <c r="E543" s="131">
        <f t="shared" si="4"/>
        <v>0</v>
      </c>
      <c r="F543" s="133">
        <f t="shared" si="5"/>
        <v>1</v>
      </c>
      <c r="G543" s="128">
        <f t="shared" si="6"/>
        <v>1</v>
      </c>
      <c r="H543" s="129">
        <f t="shared" si="7"/>
        <v>0</v>
      </c>
      <c r="I543" s="130">
        <f t="shared" si="8"/>
        <v>0</v>
      </c>
      <c r="J543" s="131">
        <f t="shared" si="9"/>
        <v>0</v>
      </c>
      <c r="K543" s="133">
        <f t="shared" si="10"/>
        <v>0</v>
      </c>
      <c r="L543" s="132">
        <f t="shared" si="11"/>
        <v>0</v>
      </c>
      <c r="M543" s="244">
        <f t="shared" si="12"/>
        <v>0</v>
      </c>
      <c r="N543" s="234"/>
      <c r="O543" s="235">
        <v>99.8</v>
      </c>
      <c r="P543" s="245">
        <f t="shared" si="13"/>
        <v>249.5</v>
      </c>
      <c r="Q543" s="4"/>
    </row>
    <row r="544" ht="15.75" customHeight="1">
      <c r="A544" s="239">
        <v>270.0</v>
      </c>
      <c r="B544" s="128">
        <f t="shared" si="1"/>
        <v>0</v>
      </c>
      <c r="C544" s="129">
        <f t="shared" si="2"/>
        <v>5</v>
      </c>
      <c r="D544" s="130">
        <f t="shared" si="3"/>
        <v>1</v>
      </c>
      <c r="E544" s="131">
        <f t="shared" si="4"/>
        <v>1</v>
      </c>
      <c r="F544" s="133">
        <f t="shared" si="5"/>
        <v>0</v>
      </c>
      <c r="G544" s="128">
        <f t="shared" si="6"/>
        <v>0</v>
      </c>
      <c r="H544" s="129">
        <f t="shared" si="7"/>
        <v>0</v>
      </c>
      <c r="I544" s="130">
        <f t="shared" si="8"/>
        <v>0</v>
      </c>
      <c r="J544" s="131">
        <f t="shared" si="9"/>
        <v>0</v>
      </c>
      <c r="K544" s="133">
        <f t="shared" si="10"/>
        <v>0</v>
      </c>
      <c r="L544" s="132">
        <f t="shared" si="11"/>
        <v>0</v>
      </c>
      <c r="M544" s="244">
        <f t="shared" si="12"/>
        <v>0</v>
      </c>
      <c r="N544" s="234"/>
      <c r="O544" s="235">
        <v>100.0</v>
      </c>
      <c r="P544" s="245">
        <f t="shared" si="13"/>
        <v>250</v>
      </c>
      <c r="Q544" s="4"/>
    </row>
    <row r="545" ht="15.75" customHeight="1">
      <c r="A545" s="4"/>
      <c r="B545" s="4"/>
      <c r="C545" s="234"/>
      <c r="D545" s="4"/>
      <c r="E545" s="4"/>
      <c r="F545" s="4"/>
      <c r="G545" s="4"/>
      <c r="H545" s="4"/>
      <c r="I545" s="4"/>
      <c r="J545" s="4"/>
      <c r="K545" s="234"/>
      <c r="L545" s="234"/>
      <c r="M545" s="234"/>
      <c r="N545" s="234"/>
      <c r="O545" s="4"/>
      <c r="P545" s="4"/>
      <c r="Q545" s="4"/>
    </row>
    <row r="546" ht="15.75" customHeight="1">
      <c r="A546" s="4"/>
      <c r="B546" s="4"/>
      <c r="C546" s="234"/>
      <c r="D546" s="4"/>
      <c r="E546" s="4"/>
      <c r="F546" s="4"/>
      <c r="G546" s="4"/>
      <c r="H546" s="4"/>
      <c r="I546" s="4"/>
      <c r="J546" s="4"/>
      <c r="K546" s="234"/>
      <c r="L546" s="234"/>
      <c r="M546" s="234"/>
      <c r="N546" s="234"/>
      <c r="O546" s="4"/>
      <c r="P546" s="4"/>
      <c r="Q546" s="4"/>
    </row>
    <row r="547" ht="15.75" customHeight="1">
      <c r="A547" s="4"/>
      <c r="B547" s="4"/>
      <c r="C547" s="234"/>
      <c r="D547" s="4"/>
      <c r="E547" s="4"/>
      <c r="F547" s="4"/>
      <c r="G547" s="4"/>
      <c r="H547" s="4"/>
      <c r="I547" s="4"/>
      <c r="J547" s="4"/>
      <c r="K547" s="234"/>
      <c r="L547" s="234"/>
      <c r="M547" s="234"/>
      <c r="N547" s="234"/>
      <c r="O547" s="4"/>
      <c r="P547" s="4"/>
      <c r="Q547" s="4"/>
    </row>
    <row r="548" ht="15.75" customHeight="1">
      <c r="A548" s="4"/>
      <c r="B548" s="4"/>
      <c r="C548" s="234"/>
      <c r="D548" s="4"/>
      <c r="E548" s="4"/>
      <c r="F548" s="4"/>
      <c r="G548" s="4"/>
      <c r="H548" s="4"/>
      <c r="I548" s="4"/>
      <c r="J548" s="4"/>
      <c r="K548" s="234"/>
      <c r="L548" s="234"/>
      <c r="M548" s="234"/>
      <c r="N548" s="234"/>
      <c r="O548" s="4"/>
      <c r="P548" s="4"/>
      <c r="Q548" s="4"/>
    </row>
    <row r="549" ht="15.75" customHeight="1">
      <c r="A549" s="4"/>
      <c r="B549" s="4"/>
      <c r="C549" s="234"/>
      <c r="D549" s="4"/>
      <c r="E549" s="4"/>
      <c r="F549" s="4"/>
      <c r="G549" s="4"/>
      <c r="H549" s="4"/>
      <c r="I549" s="4"/>
      <c r="J549" s="4"/>
      <c r="K549" s="234"/>
      <c r="L549" s="234"/>
      <c r="M549" s="234"/>
      <c r="N549" s="234"/>
      <c r="O549" s="4"/>
      <c r="P549" s="4"/>
      <c r="Q549" s="4"/>
    </row>
    <row r="550" ht="15.75" customHeight="1">
      <c r="A550" s="4"/>
      <c r="B550" s="4"/>
      <c r="C550" s="234"/>
      <c r="D550" s="4"/>
      <c r="E550" s="4"/>
      <c r="F550" s="4"/>
      <c r="G550" s="4"/>
      <c r="H550" s="4"/>
      <c r="I550" s="4"/>
      <c r="J550" s="4"/>
      <c r="K550" s="234"/>
      <c r="L550" s="234"/>
      <c r="M550" s="234"/>
      <c r="N550" s="234"/>
      <c r="O550" s="4"/>
      <c r="P550" s="4"/>
      <c r="Q550" s="4"/>
    </row>
    <row r="551" ht="15.75" customHeight="1">
      <c r="A551" s="4"/>
      <c r="B551" s="4"/>
      <c r="C551" s="234"/>
      <c r="D551" s="4"/>
      <c r="E551" s="4"/>
      <c r="F551" s="4"/>
      <c r="G551" s="4"/>
      <c r="H551" s="4"/>
      <c r="I551" s="4"/>
      <c r="J551" s="4"/>
      <c r="K551" s="234"/>
      <c r="L551" s="234"/>
      <c r="M551" s="234"/>
      <c r="N551" s="234"/>
      <c r="O551" s="4"/>
      <c r="P551" s="4"/>
      <c r="Q551" s="4"/>
    </row>
    <row r="552" ht="15.75" customHeight="1">
      <c r="A552" s="4"/>
      <c r="B552" s="4"/>
      <c r="C552" s="234"/>
      <c r="D552" s="4"/>
      <c r="E552" s="4"/>
      <c r="F552" s="4"/>
      <c r="G552" s="4"/>
      <c r="H552" s="4"/>
      <c r="I552" s="4"/>
      <c r="J552" s="4"/>
      <c r="K552" s="234"/>
      <c r="L552" s="234"/>
      <c r="M552" s="234"/>
      <c r="N552" s="234"/>
      <c r="O552" s="4"/>
      <c r="P552" s="4"/>
      <c r="Q552" s="4"/>
    </row>
    <row r="553" ht="15.75" customHeight="1">
      <c r="A553" s="4"/>
      <c r="B553" s="4"/>
      <c r="C553" s="234"/>
      <c r="D553" s="4"/>
      <c r="E553" s="4"/>
      <c r="F553" s="4"/>
      <c r="G553" s="4"/>
      <c r="H553" s="4"/>
      <c r="I553" s="4"/>
      <c r="J553" s="4"/>
      <c r="K553" s="234"/>
      <c r="L553" s="234"/>
      <c r="M553" s="234"/>
      <c r="N553" s="234"/>
      <c r="O553" s="4"/>
      <c r="P553" s="4"/>
      <c r="Q553" s="4"/>
    </row>
    <row r="554" ht="15.75" customHeight="1">
      <c r="A554" s="4"/>
      <c r="B554" s="4"/>
      <c r="C554" s="234"/>
      <c r="D554" s="4"/>
      <c r="E554" s="4"/>
      <c r="F554" s="4"/>
      <c r="G554" s="4"/>
      <c r="H554" s="4"/>
      <c r="I554" s="4"/>
      <c r="J554" s="4"/>
      <c r="K554" s="234"/>
      <c r="L554" s="234"/>
      <c r="M554" s="234"/>
      <c r="N554" s="234"/>
      <c r="O554" s="4"/>
      <c r="P554" s="4"/>
      <c r="Q554" s="4"/>
    </row>
    <row r="555" ht="15.75" customHeight="1">
      <c r="A555" s="4"/>
      <c r="B555" s="4"/>
      <c r="C555" s="234"/>
      <c r="D555" s="4"/>
      <c r="E555" s="4"/>
      <c r="F555" s="4"/>
      <c r="G555" s="4"/>
      <c r="H555" s="4"/>
      <c r="I555" s="4"/>
      <c r="J555" s="4"/>
      <c r="K555" s="234"/>
      <c r="L555" s="234"/>
      <c r="M555" s="234"/>
      <c r="N555" s="234"/>
      <c r="O555" s="4"/>
      <c r="P555" s="4"/>
      <c r="Q555" s="4"/>
    </row>
    <row r="556" ht="15.75" customHeight="1">
      <c r="A556" s="4"/>
      <c r="B556" s="4"/>
      <c r="C556" s="234"/>
      <c r="D556" s="4"/>
      <c r="E556" s="4"/>
      <c r="F556" s="4"/>
      <c r="G556" s="4"/>
      <c r="H556" s="4"/>
      <c r="I556" s="4"/>
      <c r="J556" s="4"/>
      <c r="K556" s="234"/>
      <c r="L556" s="234"/>
      <c r="M556" s="234"/>
      <c r="N556" s="234"/>
      <c r="O556" s="4"/>
      <c r="P556" s="4"/>
      <c r="Q556" s="4"/>
    </row>
    <row r="557" ht="15.75" customHeight="1">
      <c r="A557" s="4"/>
      <c r="B557" s="4"/>
      <c r="C557" s="234"/>
      <c r="D557" s="4"/>
      <c r="E557" s="4"/>
      <c r="F557" s="4"/>
      <c r="G557" s="4"/>
      <c r="H557" s="4"/>
      <c r="I557" s="4"/>
      <c r="J557" s="4"/>
      <c r="K557" s="234"/>
      <c r="L557" s="234"/>
      <c r="M557" s="234"/>
      <c r="N557" s="234"/>
      <c r="O557" s="4"/>
      <c r="P557" s="4"/>
      <c r="Q557" s="4"/>
    </row>
    <row r="558" ht="15.75" customHeight="1">
      <c r="A558" s="4"/>
      <c r="B558" s="4"/>
      <c r="C558" s="234"/>
      <c r="D558" s="4"/>
      <c r="E558" s="4"/>
      <c r="F558" s="4"/>
      <c r="G558" s="4"/>
      <c r="H558" s="4"/>
      <c r="I558" s="4"/>
      <c r="J558" s="4"/>
      <c r="K558" s="234"/>
      <c r="L558" s="234"/>
      <c r="M558" s="234"/>
      <c r="N558" s="234"/>
      <c r="O558" s="4"/>
      <c r="P558" s="4"/>
      <c r="Q558" s="4"/>
    </row>
    <row r="559" ht="15.75" customHeight="1">
      <c r="A559" s="4"/>
      <c r="B559" s="4"/>
      <c r="C559" s="234"/>
      <c r="D559" s="4"/>
      <c r="E559" s="4"/>
      <c r="F559" s="4"/>
      <c r="G559" s="4"/>
      <c r="H559" s="4"/>
      <c r="I559" s="4"/>
      <c r="J559" s="4"/>
      <c r="K559" s="234"/>
      <c r="L559" s="234"/>
      <c r="M559" s="234"/>
      <c r="N559" s="234"/>
      <c r="O559" s="4"/>
      <c r="P559" s="4"/>
      <c r="Q559" s="4"/>
    </row>
    <row r="560" ht="15.75" customHeight="1">
      <c r="A560" s="4"/>
      <c r="B560" s="4"/>
      <c r="C560" s="234"/>
      <c r="D560" s="4"/>
      <c r="E560" s="4"/>
      <c r="F560" s="4"/>
      <c r="G560" s="4"/>
      <c r="H560" s="4"/>
      <c r="I560" s="4"/>
      <c r="J560" s="4"/>
      <c r="K560" s="234"/>
      <c r="L560" s="234"/>
      <c r="M560" s="234"/>
      <c r="N560" s="234"/>
      <c r="O560" s="4"/>
      <c r="P560" s="4"/>
      <c r="Q560" s="4"/>
    </row>
    <row r="561" ht="15.75" customHeight="1">
      <c r="A561" s="4"/>
      <c r="B561" s="4"/>
      <c r="C561" s="234"/>
      <c r="D561" s="4"/>
      <c r="E561" s="4"/>
      <c r="F561" s="4"/>
      <c r="G561" s="4"/>
      <c r="H561" s="4"/>
      <c r="I561" s="4"/>
      <c r="J561" s="4"/>
      <c r="K561" s="234"/>
      <c r="L561" s="234"/>
      <c r="M561" s="234"/>
      <c r="N561" s="234"/>
      <c r="O561" s="4"/>
      <c r="P561" s="4"/>
      <c r="Q561" s="4"/>
    </row>
    <row r="562" ht="15.75" customHeight="1">
      <c r="A562" s="4"/>
      <c r="B562" s="4"/>
      <c r="C562" s="234"/>
      <c r="D562" s="4"/>
      <c r="E562" s="4"/>
      <c r="F562" s="4"/>
      <c r="G562" s="4"/>
      <c r="H562" s="4"/>
      <c r="I562" s="4"/>
      <c r="J562" s="4"/>
      <c r="K562" s="234"/>
      <c r="L562" s="234"/>
      <c r="M562" s="234"/>
      <c r="N562" s="234"/>
      <c r="O562" s="4"/>
      <c r="P562" s="4"/>
      <c r="Q562" s="4"/>
    </row>
    <row r="563" ht="15.75" customHeight="1">
      <c r="A563" s="4"/>
      <c r="B563" s="4"/>
      <c r="C563" s="234"/>
      <c r="D563" s="4"/>
      <c r="E563" s="4"/>
      <c r="F563" s="4"/>
      <c r="G563" s="4"/>
      <c r="H563" s="4"/>
      <c r="I563" s="4"/>
      <c r="J563" s="4"/>
      <c r="K563" s="234"/>
      <c r="L563" s="234"/>
      <c r="M563" s="234"/>
      <c r="N563" s="234"/>
      <c r="O563" s="4"/>
      <c r="P563" s="4"/>
      <c r="Q563" s="4"/>
    </row>
    <row r="564" ht="15.75" customHeight="1">
      <c r="A564" s="4"/>
      <c r="B564" s="4"/>
      <c r="C564" s="234"/>
      <c r="D564" s="4"/>
      <c r="E564" s="4"/>
      <c r="F564" s="4"/>
      <c r="G564" s="4"/>
      <c r="H564" s="4"/>
      <c r="I564" s="4"/>
      <c r="J564" s="4"/>
      <c r="K564" s="234"/>
      <c r="L564" s="234"/>
      <c r="M564" s="234"/>
      <c r="N564" s="234"/>
      <c r="O564" s="4"/>
      <c r="P564" s="4"/>
      <c r="Q564" s="4"/>
    </row>
    <row r="565" ht="15.75" customHeight="1">
      <c r="A565" s="4"/>
      <c r="B565" s="4"/>
      <c r="C565" s="234"/>
      <c r="D565" s="4"/>
      <c r="E565" s="4"/>
      <c r="F565" s="4"/>
      <c r="G565" s="4"/>
      <c r="H565" s="4"/>
      <c r="I565" s="4"/>
      <c r="J565" s="4"/>
      <c r="K565" s="234"/>
      <c r="L565" s="234"/>
      <c r="M565" s="234"/>
      <c r="N565" s="234"/>
      <c r="O565" s="4"/>
      <c r="P565" s="4"/>
      <c r="Q565" s="4"/>
    </row>
    <row r="566" ht="15.75" customHeight="1">
      <c r="A566" s="4"/>
      <c r="B566" s="4"/>
      <c r="C566" s="234"/>
      <c r="D566" s="4"/>
      <c r="E566" s="4"/>
      <c r="F566" s="4"/>
      <c r="G566" s="4"/>
      <c r="H566" s="4"/>
      <c r="I566" s="4"/>
      <c r="J566" s="4"/>
      <c r="K566" s="234"/>
      <c r="L566" s="234"/>
      <c r="M566" s="234"/>
      <c r="N566" s="234"/>
      <c r="O566" s="4"/>
      <c r="P566" s="4"/>
      <c r="Q566" s="4"/>
    </row>
    <row r="567" ht="15.75" customHeight="1">
      <c r="A567" s="4"/>
      <c r="B567" s="4"/>
      <c r="C567" s="234"/>
      <c r="D567" s="4"/>
      <c r="E567" s="4"/>
      <c r="F567" s="4"/>
      <c r="G567" s="4"/>
      <c r="H567" s="4"/>
      <c r="I567" s="4"/>
      <c r="J567" s="4"/>
      <c r="K567" s="234"/>
      <c r="L567" s="234"/>
      <c r="M567" s="234"/>
      <c r="N567" s="234"/>
      <c r="O567" s="4"/>
      <c r="P567" s="4"/>
      <c r="Q567" s="4"/>
    </row>
    <row r="568" ht="15.75" customHeight="1">
      <c r="A568" s="4"/>
      <c r="B568" s="4"/>
      <c r="C568" s="234"/>
      <c r="D568" s="4"/>
      <c r="E568" s="4"/>
      <c r="F568" s="4"/>
      <c r="G568" s="4"/>
      <c r="H568" s="4"/>
      <c r="I568" s="4"/>
      <c r="J568" s="4"/>
      <c r="K568" s="234"/>
      <c r="L568" s="234"/>
      <c r="M568" s="234"/>
      <c r="N568" s="234"/>
      <c r="O568" s="4"/>
      <c r="P568" s="4"/>
      <c r="Q568" s="4"/>
    </row>
    <row r="569" ht="15.75" customHeight="1">
      <c r="A569" s="4"/>
      <c r="B569" s="4"/>
      <c r="C569" s="234"/>
      <c r="D569" s="4"/>
      <c r="E569" s="4"/>
      <c r="F569" s="4"/>
      <c r="G569" s="4"/>
      <c r="H569" s="4"/>
      <c r="I569" s="4"/>
      <c r="J569" s="4"/>
      <c r="K569" s="234"/>
      <c r="L569" s="234"/>
      <c r="M569" s="234"/>
      <c r="N569" s="234"/>
      <c r="O569" s="4"/>
      <c r="P569" s="4"/>
      <c r="Q569" s="4"/>
    </row>
    <row r="570" ht="15.75" customHeight="1">
      <c r="A570" s="4"/>
      <c r="B570" s="4"/>
      <c r="C570" s="234"/>
      <c r="D570" s="4"/>
      <c r="E570" s="4"/>
      <c r="F570" s="4"/>
      <c r="G570" s="4"/>
      <c r="H570" s="4"/>
      <c r="I570" s="4"/>
      <c r="J570" s="4"/>
      <c r="K570" s="234"/>
      <c r="L570" s="234"/>
      <c r="M570" s="234"/>
      <c r="N570" s="234"/>
      <c r="O570" s="4"/>
      <c r="P570" s="4"/>
      <c r="Q570" s="4"/>
    </row>
    <row r="571" ht="15.75" customHeight="1">
      <c r="A571" s="4"/>
      <c r="B571" s="4"/>
      <c r="C571" s="234"/>
      <c r="D571" s="4"/>
      <c r="E571" s="4"/>
      <c r="F571" s="4"/>
      <c r="G571" s="4"/>
      <c r="H571" s="4"/>
      <c r="I571" s="4"/>
      <c r="J571" s="4"/>
      <c r="K571" s="234"/>
      <c r="L571" s="234"/>
      <c r="M571" s="234"/>
      <c r="N571" s="234"/>
      <c r="O571" s="4"/>
      <c r="P571" s="4"/>
      <c r="Q571" s="4"/>
    </row>
    <row r="572" ht="15.75" customHeight="1">
      <c r="A572" s="4"/>
      <c r="B572" s="4"/>
      <c r="C572" s="234"/>
      <c r="D572" s="4"/>
      <c r="E572" s="4"/>
      <c r="F572" s="4"/>
      <c r="G572" s="4"/>
      <c r="H572" s="4"/>
      <c r="I572" s="4"/>
      <c r="J572" s="4"/>
      <c r="K572" s="234"/>
      <c r="L572" s="234"/>
      <c r="M572" s="234"/>
      <c r="N572" s="234"/>
      <c r="O572" s="4"/>
      <c r="P572" s="4"/>
      <c r="Q572" s="4"/>
    </row>
    <row r="573" ht="15.75" customHeight="1">
      <c r="A573" s="4"/>
      <c r="B573" s="4"/>
      <c r="C573" s="234"/>
      <c r="D573" s="4"/>
      <c r="E573" s="4"/>
      <c r="F573" s="4"/>
      <c r="G573" s="4"/>
      <c r="H573" s="4"/>
      <c r="I573" s="4"/>
      <c r="J573" s="4"/>
      <c r="K573" s="234"/>
      <c r="L573" s="234"/>
      <c r="M573" s="234"/>
      <c r="N573" s="234"/>
      <c r="O573" s="4"/>
      <c r="P573" s="4"/>
      <c r="Q573" s="4"/>
    </row>
    <row r="574" ht="15.75" customHeight="1">
      <c r="A574" s="4"/>
      <c r="B574" s="4"/>
      <c r="C574" s="234"/>
      <c r="D574" s="4"/>
      <c r="E574" s="4"/>
      <c r="F574" s="4"/>
      <c r="G574" s="4"/>
      <c r="H574" s="4"/>
      <c r="I574" s="4"/>
      <c r="J574" s="4"/>
      <c r="K574" s="234"/>
      <c r="L574" s="234"/>
      <c r="M574" s="234"/>
      <c r="N574" s="234"/>
      <c r="O574" s="4"/>
      <c r="P574" s="4"/>
      <c r="Q574" s="4"/>
    </row>
    <row r="575" ht="15.75" customHeight="1">
      <c r="A575" s="4"/>
      <c r="B575" s="4"/>
      <c r="C575" s="234"/>
      <c r="D575" s="4"/>
      <c r="E575" s="4"/>
      <c r="F575" s="4"/>
      <c r="G575" s="4"/>
      <c r="H575" s="4"/>
      <c r="I575" s="4"/>
      <c r="J575" s="4"/>
      <c r="K575" s="234"/>
      <c r="L575" s="234"/>
      <c r="M575" s="234"/>
      <c r="N575" s="234"/>
      <c r="O575" s="4"/>
      <c r="P575" s="4"/>
      <c r="Q575" s="4"/>
    </row>
    <row r="576" ht="15.75" customHeight="1">
      <c r="A576" s="4"/>
      <c r="B576" s="4"/>
      <c r="C576" s="234"/>
      <c r="D576" s="4"/>
      <c r="E576" s="4"/>
      <c r="F576" s="4"/>
      <c r="G576" s="4"/>
      <c r="H576" s="4"/>
      <c r="I576" s="4"/>
      <c r="J576" s="4"/>
      <c r="K576" s="234"/>
      <c r="L576" s="234"/>
      <c r="M576" s="234"/>
      <c r="N576" s="234"/>
      <c r="O576" s="4"/>
      <c r="P576" s="4"/>
      <c r="Q576" s="4"/>
    </row>
    <row r="577" ht="15.75" customHeight="1">
      <c r="A577" s="4"/>
      <c r="B577" s="4"/>
      <c r="C577" s="234"/>
      <c r="D577" s="4"/>
      <c r="E577" s="4"/>
      <c r="F577" s="4"/>
      <c r="G577" s="4"/>
      <c r="H577" s="4"/>
      <c r="I577" s="4"/>
      <c r="J577" s="4"/>
      <c r="K577" s="234"/>
      <c r="L577" s="234"/>
      <c r="M577" s="234"/>
      <c r="N577" s="234"/>
      <c r="O577" s="4"/>
      <c r="P577" s="4"/>
      <c r="Q577" s="4"/>
    </row>
    <row r="578" ht="15.75" customHeight="1">
      <c r="A578" s="4"/>
      <c r="B578" s="4"/>
      <c r="C578" s="234"/>
      <c r="D578" s="4"/>
      <c r="E578" s="4"/>
      <c r="F578" s="4"/>
      <c r="G578" s="4"/>
      <c r="H578" s="4"/>
      <c r="I578" s="4"/>
      <c r="J578" s="4"/>
      <c r="K578" s="234"/>
      <c r="L578" s="234"/>
      <c r="M578" s="234"/>
      <c r="N578" s="234"/>
      <c r="O578" s="4"/>
      <c r="P578" s="4"/>
      <c r="Q578" s="4"/>
    </row>
    <row r="579" ht="15.75" customHeight="1">
      <c r="A579" s="4"/>
      <c r="B579" s="4"/>
      <c r="C579" s="234"/>
      <c r="D579" s="4"/>
      <c r="E579" s="4"/>
      <c r="F579" s="4"/>
      <c r="G579" s="4"/>
      <c r="H579" s="4"/>
      <c r="I579" s="4"/>
      <c r="J579" s="4"/>
      <c r="K579" s="234"/>
      <c r="L579" s="234"/>
      <c r="M579" s="234"/>
      <c r="N579" s="234"/>
      <c r="O579" s="4"/>
      <c r="P579" s="4"/>
      <c r="Q579" s="4"/>
    </row>
    <row r="580" ht="15.75" customHeight="1">
      <c r="A580" s="4"/>
      <c r="B580" s="4"/>
      <c r="C580" s="234"/>
      <c r="D580" s="4"/>
      <c r="E580" s="4"/>
      <c r="F580" s="4"/>
      <c r="G580" s="4"/>
      <c r="H580" s="4"/>
      <c r="I580" s="4"/>
      <c r="J580" s="4"/>
      <c r="K580" s="234"/>
      <c r="L580" s="234"/>
      <c r="M580" s="234"/>
      <c r="N580" s="234"/>
      <c r="O580" s="4"/>
      <c r="P580" s="4"/>
      <c r="Q580" s="4"/>
    </row>
    <row r="581" ht="15.75" customHeight="1">
      <c r="A581" s="4"/>
      <c r="B581" s="4"/>
      <c r="C581" s="234"/>
      <c r="D581" s="4"/>
      <c r="E581" s="4"/>
      <c r="F581" s="4"/>
      <c r="G581" s="4"/>
      <c r="H581" s="4"/>
      <c r="I581" s="4"/>
      <c r="J581" s="4"/>
      <c r="K581" s="234"/>
      <c r="L581" s="234"/>
      <c r="M581" s="234"/>
      <c r="N581" s="234"/>
      <c r="O581" s="4"/>
      <c r="P581" s="4"/>
      <c r="Q581" s="4"/>
    </row>
    <row r="582" ht="15.75" customHeight="1">
      <c r="A582" s="4"/>
      <c r="B582" s="4"/>
      <c r="C582" s="234"/>
      <c r="D582" s="4"/>
      <c r="E582" s="4"/>
      <c r="F582" s="4"/>
      <c r="G582" s="4"/>
      <c r="H582" s="4"/>
      <c r="I582" s="4"/>
      <c r="J582" s="4"/>
      <c r="K582" s="234"/>
      <c r="L582" s="234"/>
      <c r="M582" s="234"/>
      <c r="N582" s="234"/>
      <c r="O582" s="4"/>
      <c r="P582" s="4"/>
      <c r="Q582" s="4"/>
    </row>
    <row r="583" ht="15.75" customHeight="1">
      <c r="A583" s="4"/>
      <c r="B583" s="4"/>
      <c r="C583" s="234"/>
      <c r="D583" s="4"/>
      <c r="E583" s="4"/>
      <c r="F583" s="4"/>
      <c r="G583" s="4"/>
      <c r="H583" s="4"/>
      <c r="I583" s="4"/>
      <c r="J583" s="4"/>
      <c r="K583" s="234"/>
      <c r="L583" s="234"/>
      <c r="M583" s="234"/>
      <c r="N583" s="234"/>
      <c r="O583" s="4"/>
      <c r="P583" s="4"/>
      <c r="Q583" s="4"/>
    </row>
    <row r="584" ht="15.75" customHeight="1">
      <c r="A584" s="4"/>
      <c r="B584" s="4"/>
      <c r="C584" s="234"/>
      <c r="D584" s="4"/>
      <c r="E584" s="4"/>
      <c r="F584" s="4"/>
      <c r="G584" s="4"/>
      <c r="H584" s="4"/>
      <c r="I584" s="4"/>
      <c r="J584" s="4"/>
      <c r="K584" s="234"/>
      <c r="L584" s="234"/>
      <c r="M584" s="234"/>
      <c r="N584" s="234"/>
      <c r="O584" s="4"/>
      <c r="P584" s="4"/>
      <c r="Q584" s="4"/>
    </row>
    <row r="585" ht="15.75" customHeight="1">
      <c r="A585" s="4"/>
      <c r="B585" s="4"/>
      <c r="C585" s="234"/>
      <c r="D585" s="4"/>
      <c r="E585" s="4"/>
      <c r="F585" s="4"/>
      <c r="G585" s="4"/>
      <c r="H585" s="4"/>
      <c r="I585" s="4"/>
      <c r="J585" s="4"/>
      <c r="K585" s="234"/>
      <c r="L585" s="234"/>
      <c r="M585" s="234"/>
      <c r="N585" s="234"/>
      <c r="O585" s="4"/>
      <c r="P585" s="4"/>
      <c r="Q585" s="4"/>
    </row>
    <row r="586" ht="15.75" customHeight="1">
      <c r="A586" s="4"/>
      <c r="B586" s="4"/>
      <c r="C586" s="234"/>
      <c r="D586" s="4"/>
      <c r="E586" s="4"/>
      <c r="F586" s="4"/>
      <c r="G586" s="4"/>
      <c r="H586" s="4"/>
      <c r="I586" s="4"/>
      <c r="J586" s="4"/>
      <c r="K586" s="234"/>
      <c r="L586" s="234"/>
      <c r="M586" s="234"/>
      <c r="N586" s="234"/>
      <c r="O586" s="4"/>
      <c r="P586" s="4"/>
      <c r="Q586" s="4"/>
    </row>
    <row r="587" ht="15.75" customHeight="1">
      <c r="A587" s="4"/>
      <c r="B587" s="4"/>
      <c r="C587" s="234"/>
      <c r="D587" s="4"/>
      <c r="E587" s="4"/>
      <c r="F587" s="4"/>
      <c r="G587" s="4"/>
      <c r="H587" s="4"/>
      <c r="I587" s="4"/>
      <c r="J587" s="4"/>
      <c r="K587" s="234"/>
      <c r="L587" s="234"/>
      <c r="M587" s="234"/>
      <c r="N587" s="234"/>
      <c r="O587" s="4"/>
      <c r="P587" s="4"/>
      <c r="Q587" s="4"/>
    </row>
    <row r="588" ht="15.75" customHeight="1">
      <c r="A588" s="4"/>
      <c r="B588" s="4"/>
      <c r="C588" s="234"/>
      <c r="D588" s="4"/>
      <c r="E588" s="4"/>
      <c r="F588" s="4"/>
      <c r="G588" s="4"/>
      <c r="H588" s="4"/>
      <c r="I588" s="4"/>
      <c r="J588" s="4"/>
      <c r="K588" s="234"/>
      <c r="L588" s="234"/>
      <c r="M588" s="234"/>
      <c r="N588" s="234"/>
      <c r="O588" s="4"/>
      <c r="P588" s="4"/>
      <c r="Q588" s="4"/>
    </row>
    <row r="589" ht="15.75" customHeight="1">
      <c r="A589" s="4"/>
      <c r="B589" s="4"/>
      <c r="C589" s="234"/>
      <c r="D589" s="4"/>
      <c r="E589" s="4"/>
      <c r="F589" s="4"/>
      <c r="G589" s="4"/>
      <c r="H589" s="4"/>
      <c r="I589" s="4"/>
      <c r="J589" s="4"/>
      <c r="K589" s="234"/>
      <c r="L589" s="234"/>
      <c r="M589" s="234"/>
      <c r="N589" s="234"/>
      <c r="O589" s="4"/>
      <c r="P589" s="4"/>
      <c r="Q589" s="4"/>
    </row>
    <row r="590" ht="15.75" customHeight="1">
      <c r="A590" s="4"/>
      <c r="B590" s="4"/>
      <c r="C590" s="234"/>
      <c r="D590" s="4"/>
      <c r="E590" s="4"/>
      <c r="F590" s="4"/>
      <c r="G590" s="4"/>
      <c r="H590" s="4"/>
      <c r="I590" s="4"/>
      <c r="J590" s="4"/>
      <c r="K590" s="234"/>
      <c r="L590" s="234"/>
      <c r="M590" s="234"/>
      <c r="N590" s="234"/>
      <c r="O590" s="4"/>
      <c r="P590" s="4"/>
      <c r="Q590" s="4"/>
    </row>
    <row r="591" ht="15.75" customHeight="1">
      <c r="A591" s="4"/>
      <c r="B591" s="4"/>
      <c r="C591" s="234"/>
      <c r="D591" s="4"/>
      <c r="E591" s="4"/>
      <c r="F591" s="4"/>
      <c r="G591" s="4"/>
      <c r="H591" s="4"/>
      <c r="I591" s="4"/>
      <c r="J591" s="4"/>
      <c r="K591" s="234"/>
      <c r="L591" s="234"/>
      <c r="M591" s="234"/>
      <c r="N591" s="234"/>
      <c r="O591" s="4"/>
      <c r="P591" s="4"/>
      <c r="Q591" s="4"/>
    </row>
    <row r="592" ht="15.75" customHeight="1">
      <c r="A592" s="4"/>
      <c r="B592" s="4"/>
      <c r="C592" s="234"/>
      <c r="D592" s="4"/>
      <c r="E592" s="4"/>
      <c r="F592" s="4"/>
      <c r="G592" s="4"/>
      <c r="H592" s="4"/>
      <c r="I592" s="4"/>
      <c r="J592" s="4"/>
      <c r="K592" s="234"/>
      <c r="L592" s="234"/>
      <c r="M592" s="234"/>
      <c r="N592" s="234"/>
      <c r="O592" s="4"/>
      <c r="P592" s="4"/>
      <c r="Q592" s="4"/>
    </row>
    <row r="593" ht="15.75" customHeight="1">
      <c r="A593" s="4"/>
      <c r="B593" s="4"/>
      <c r="C593" s="234"/>
      <c r="D593" s="4"/>
      <c r="E593" s="4"/>
      <c r="F593" s="4"/>
      <c r="G593" s="4"/>
      <c r="H593" s="4"/>
      <c r="I593" s="4"/>
      <c r="J593" s="4"/>
      <c r="K593" s="234"/>
      <c r="L593" s="234"/>
      <c r="M593" s="234"/>
      <c r="N593" s="234"/>
      <c r="O593" s="4"/>
      <c r="P593" s="4"/>
      <c r="Q593" s="4"/>
    </row>
    <row r="594" ht="15.75" customHeight="1">
      <c r="A594" s="4"/>
      <c r="B594" s="4"/>
      <c r="C594" s="234"/>
      <c r="D594" s="4"/>
      <c r="E594" s="4"/>
      <c r="F594" s="4"/>
      <c r="G594" s="4"/>
      <c r="H594" s="4"/>
      <c r="I594" s="4"/>
      <c r="J594" s="4"/>
      <c r="K594" s="234"/>
      <c r="L594" s="234"/>
      <c r="M594" s="234"/>
      <c r="N594" s="234"/>
      <c r="O594" s="4"/>
      <c r="P594" s="4"/>
      <c r="Q594" s="4"/>
    </row>
    <row r="595" ht="15.75" customHeight="1">
      <c r="A595" s="4"/>
      <c r="B595" s="4"/>
      <c r="C595" s="234"/>
      <c r="D595" s="4"/>
      <c r="E595" s="4"/>
      <c r="F595" s="4"/>
      <c r="G595" s="4"/>
      <c r="H595" s="4"/>
      <c r="I595" s="4"/>
      <c r="J595" s="4"/>
      <c r="K595" s="234"/>
      <c r="L595" s="234"/>
      <c r="M595" s="234"/>
      <c r="N595" s="234"/>
      <c r="O595" s="4"/>
      <c r="P595" s="4"/>
      <c r="Q595" s="4"/>
    </row>
    <row r="596" ht="15.75" customHeight="1">
      <c r="A596" s="4"/>
      <c r="B596" s="4"/>
      <c r="C596" s="234"/>
      <c r="D596" s="4"/>
      <c r="E596" s="4"/>
      <c r="F596" s="4"/>
      <c r="G596" s="4"/>
      <c r="H596" s="4"/>
      <c r="I596" s="4"/>
      <c r="J596" s="4"/>
      <c r="K596" s="234"/>
      <c r="L596" s="234"/>
      <c r="M596" s="234"/>
      <c r="N596" s="234"/>
      <c r="O596" s="4"/>
      <c r="P596" s="4"/>
      <c r="Q596" s="4"/>
    </row>
    <row r="597" ht="15.75" customHeight="1">
      <c r="A597" s="4"/>
      <c r="B597" s="4"/>
      <c r="C597" s="234"/>
      <c r="D597" s="4"/>
      <c r="E597" s="4"/>
      <c r="F597" s="4"/>
      <c r="G597" s="4"/>
      <c r="H597" s="4"/>
      <c r="I597" s="4"/>
      <c r="J597" s="4"/>
      <c r="K597" s="234"/>
      <c r="L597" s="234"/>
      <c r="M597" s="234"/>
      <c r="N597" s="234"/>
      <c r="O597" s="4"/>
      <c r="P597" s="4"/>
      <c r="Q597" s="4"/>
    </row>
    <row r="598" ht="15.75" customHeight="1">
      <c r="A598" s="4"/>
      <c r="B598" s="4"/>
      <c r="C598" s="234"/>
      <c r="D598" s="4"/>
      <c r="E598" s="4"/>
      <c r="F598" s="4"/>
      <c r="G598" s="4"/>
      <c r="H598" s="4"/>
      <c r="I598" s="4"/>
      <c r="J598" s="4"/>
      <c r="K598" s="234"/>
      <c r="L598" s="234"/>
      <c r="M598" s="234"/>
      <c r="N598" s="234"/>
      <c r="O598" s="4"/>
      <c r="P598" s="4"/>
      <c r="Q598" s="4"/>
    </row>
    <row r="599" ht="15.75" customHeight="1">
      <c r="A599" s="4"/>
      <c r="B599" s="4"/>
      <c r="C599" s="234"/>
      <c r="D599" s="4"/>
      <c r="E599" s="4"/>
      <c r="F599" s="4"/>
      <c r="G599" s="4"/>
      <c r="H599" s="4"/>
      <c r="I599" s="4"/>
      <c r="J599" s="4"/>
      <c r="K599" s="234"/>
      <c r="L599" s="234"/>
      <c r="M599" s="234"/>
      <c r="N599" s="234"/>
      <c r="O599" s="4"/>
      <c r="P599" s="4"/>
      <c r="Q599" s="4"/>
    </row>
    <row r="600" ht="15.75" customHeight="1">
      <c r="A600" s="4"/>
      <c r="B600" s="4"/>
      <c r="C600" s="234"/>
      <c r="D600" s="4"/>
      <c r="E600" s="4"/>
      <c r="F600" s="4"/>
      <c r="G600" s="4"/>
      <c r="H600" s="4"/>
      <c r="I600" s="4"/>
      <c r="J600" s="4"/>
      <c r="K600" s="234"/>
      <c r="L600" s="234"/>
      <c r="M600" s="234"/>
      <c r="N600" s="234"/>
      <c r="O600" s="4"/>
      <c r="P600" s="4"/>
      <c r="Q600" s="4"/>
    </row>
    <row r="601" ht="15.75" customHeight="1">
      <c r="A601" s="4"/>
      <c r="B601" s="4"/>
      <c r="C601" s="234"/>
      <c r="D601" s="4"/>
      <c r="E601" s="4"/>
      <c r="F601" s="4"/>
      <c r="G601" s="4"/>
      <c r="H601" s="4"/>
      <c r="I601" s="4"/>
      <c r="J601" s="4"/>
      <c r="K601" s="234"/>
      <c r="L601" s="234"/>
      <c r="M601" s="234"/>
      <c r="N601" s="234"/>
      <c r="O601" s="4"/>
      <c r="P601" s="4"/>
      <c r="Q601" s="4"/>
    </row>
    <row r="602" ht="15.75" customHeight="1">
      <c r="A602" s="4"/>
      <c r="B602" s="4"/>
      <c r="C602" s="234"/>
      <c r="D602" s="4"/>
      <c r="E602" s="4"/>
      <c r="F602" s="4"/>
      <c r="G602" s="4"/>
      <c r="H602" s="4"/>
      <c r="I602" s="4"/>
      <c r="J602" s="4"/>
      <c r="K602" s="234"/>
      <c r="L602" s="234"/>
      <c r="M602" s="234"/>
      <c r="N602" s="234"/>
      <c r="O602" s="4"/>
      <c r="P602" s="4"/>
      <c r="Q602" s="4"/>
    </row>
    <row r="603" ht="15.75" customHeight="1">
      <c r="A603" s="4"/>
      <c r="B603" s="4"/>
      <c r="C603" s="234"/>
      <c r="D603" s="4"/>
      <c r="E603" s="4"/>
      <c r="F603" s="4"/>
      <c r="G603" s="4"/>
      <c r="H603" s="4"/>
      <c r="I603" s="4"/>
      <c r="J603" s="4"/>
      <c r="K603" s="234"/>
      <c r="L603" s="234"/>
      <c r="M603" s="234"/>
      <c r="N603" s="234"/>
      <c r="O603" s="4"/>
      <c r="P603" s="4"/>
      <c r="Q603" s="4"/>
    </row>
    <row r="604" ht="15.75" customHeight="1">
      <c r="A604" s="4"/>
      <c r="B604" s="4"/>
      <c r="C604" s="234"/>
      <c r="D604" s="4"/>
      <c r="E604" s="4"/>
      <c r="F604" s="4"/>
      <c r="G604" s="4"/>
      <c r="H604" s="4"/>
      <c r="I604" s="4"/>
      <c r="J604" s="4"/>
      <c r="K604" s="234"/>
      <c r="L604" s="234"/>
      <c r="M604" s="234"/>
      <c r="N604" s="234"/>
      <c r="O604" s="4"/>
      <c r="P604" s="4"/>
      <c r="Q604" s="4"/>
    </row>
    <row r="605" ht="15.75" customHeight="1">
      <c r="A605" s="4"/>
      <c r="B605" s="4"/>
      <c r="C605" s="234"/>
      <c r="D605" s="4"/>
      <c r="E605" s="4"/>
      <c r="F605" s="4"/>
      <c r="G605" s="4"/>
      <c r="H605" s="4"/>
      <c r="I605" s="4"/>
      <c r="J605" s="4"/>
      <c r="K605" s="234"/>
      <c r="L605" s="234"/>
      <c r="M605" s="234"/>
      <c r="N605" s="234"/>
      <c r="O605" s="4"/>
      <c r="P605" s="4"/>
      <c r="Q605" s="4"/>
    </row>
    <row r="606" ht="15.75" customHeight="1">
      <c r="A606" s="4"/>
      <c r="B606" s="4"/>
      <c r="C606" s="234"/>
      <c r="D606" s="4"/>
      <c r="E606" s="4"/>
      <c r="F606" s="4"/>
      <c r="G606" s="4"/>
      <c r="H606" s="4"/>
      <c r="I606" s="4"/>
      <c r="J606" s="4"/>
      <c r="K606" s="234"/>
      <c r="L606" s="234"/>
      <c r="M606" s="234"/>
      <c r="N606" s="234"/>
      <c r="O606" s="4"/>
      <c r="P606" s="4"/>
      <c r="Q606" s="4"/>
    </row>
    <row r="607" ht="15.75" customHeight="1">
      <c r="A607" s="4"/>
      <c r="B607" s="4"/>
      <c r="C607" s="234"/>
      <c r="D607" s="4"/>
      <c r="E607" s="4"/>
      <c r="F607" s="4"/>
      <c r="G607" s="4"/>
      <c r="H607" s="4"/>
      <c r="I607" s="4"/>
      <c r="J607" s="4"/>
      <c r="K607" s="234"/>
      <c r="L607" s="234"/>
      <c r="M607" s="234"/>
      <c r="N607" s="234"/>
      <c r="O607" s="4"/>
      <c r="P607" s="4"/>
      <c r="Q607" s="4"/>
    </row>
    <row r="608" ht="15.75" customHeight="1">
      <c r="A608" s="4"/>
      <c r="B608" s="4"/>
      <c r="C608" s="234"/>
      <c r="D608" s="4"/>
      <c r="E608" s="4"/>
      <c r="F608" s="4"/>
      <c r="G608" s="4"/>
      <c r="H608" s="4"/>
      <c r="I608" s="4"/>
      <c r="J608" s="4"/>
      <c r="K608" s="234"/>
      <c r="L608" s="234"/>
      <c r="M608" s="234"/>
      <c r="N608" s="234"/>
      <c r="O608" s="4"/>
      <c r="P608" s="4"/>
      <c r="Q608" s="4"/>
    </row>
    <row r="609" ht="15.75" customHeight="1">
      <c r="A609" s="4"/>
      <c r="B609" s="4"/>
      <c r="C609" s="234"/>
      <c r="D609" s="4"/>
      <c r="E609" s="4"/>
      <c r="F609" s="4"/>
      <c r="G609" s="4"/>
      <c r="H609" s="4"/>
      <c r="I609" s="4"/>
      <c r="J609" s="4"/>
      <c r="K609" s="234"/>
      <c r="L609" s="234"/>
      <c r="M609" s="234"/>
      <c r="N609" s="234"/>
      <c r="O609" s="4"/>
      <c r="P609" s="4"/>
      <c r="Q609" s="4"/>
    </row>
    <row r="610" ht="15.75" customHeight="1">
      <c r="A610" s="4"/>
      <c r="B610" s="4"/>
      <c r="C610" s="234"/>
      <c r="D610" s="4"/>
      <c r="E610" s="4"/>
      <c r="F610" s="4"/>
      <c r="G610" s="4"/>
      <c r="H610" s="4"/>
      <c r="I610" s="4"/>
      <c r="J610" s="4"/>
      <c r="K610" s="234"/>
      <c r="L610" s="234"/>
      <c r="M610" s="234"/>
      <c r="N610" s="234"/>
      <c r="O610" s="4"/>
      <c r="P610" s="4"/>
      <c r="Q610" s="4"/>
    </row>
    <row r="611" ht="15.75" customHeight="1">
      <c r="A611" s="4"/>
      <c r="B611" s="4"/>
      <c r="C611" s="234"/>
      <c r="D611" s="4"/>
      <c r="E611" s="4"/>
      <c r="F611" s="4"/>
      <c r="G611" s="4"/>
      <c r="H611" s="4"/>
      <c r="I611" s="4"/>
      <c r="J611" s="4"/>
      <c r="K611" s="234"/>
      <c r="L611" s="234"/>
      <c r="M611" s="234"/>
      <c r="N611" s="234"/>
      <c r="O611" s="4"/>
      <c r="P611" s="4"/>
      <c r="Q611" s="4"/>
    </row>
    <row r="612" ht="15.75" customHeight="1">
      <c r="A612" s="4"/>
      <c r="B612" s="4"/>
      <c r="C612" s="234"/>
      <c r="D612" s="4"/>
      <c r="E612" s="4"/>
      <c r="F612" s="4"/>
      <c r="G612" s="4"/>
      <c r="H612" s="4"/>
      <c r="I612" s="4"/>
      <c r="J612" s="4"/>
      <c r="K612" s="234"/>
      <c r="L612" s="234"/>
      <c r="M612" s="234"/>
      <c r="N612" s="234"/>
      <c r="O612" s="4"/>
      <c r="P612" s="4"/>
      <c r="Q612" s="4"/>
    </row>
    <row r="613" ht="15.75" customHeight="1">
      <c r="A613" s="4"/>
      <c r="B613" s="4"/>
      <c r="C613" s="234"/>
      <c r="D613" s="4"/>
      <c r="E613" s="4"/>
      <c r="F613" s="4"/>
      <c r="G613" s="4"/>
      <c r="H613" s="4"/>
      <c r="I613" s="4"/>
      <c r="J613" s="4"/>
      <c r="K613" s="234"/>
      <c r="L613" s="234"/>
      <c r="M613" s="234"/>
      <c r="N613" s="234"/>
      <c r="O613" s="4"/>
      <c r="P613" s="4"/>
      <c r="Q613" s="4"/>
    </row>
    <row r="614" ht="15.75" customHeight="1">
      <c r="A614" s="4"/>
      <c r="B614" s="4"/>
      <c r="C614" s="234"/>
      <c r="D614" s="4"/>
      <c r="E614" s="4"/>
      <c r="F614" s="4"/>
      <c r="G614" s="4"/>
      <c r="H614" s="4"/>
      <c r="I614" s="4"/>
      <c r="J614" s="4"/>
      <c r="K614" s="234"/>
      <c r="L614" s="234"/>
      <c r="M614" s="234"/>
      <c r="N614" s="234"/>
      <c r="O614" s="4"/>
      <c r="P614" s="4"/>
      <c r="Q614" s="4"/>
    </row>
    <row r="615" ht="15.75" customHeight="1">
      <c r="A615" s="4"/>
      <c r="B615" s="4"/>
      <c r="C615" s="234"/>
      <c r="D615" s="4"/>
      <c r="E615" s="4"/>
      <c r="F615" s="4"/>
      <c r="G615" s="4"/>
      <c r="H615" s="4"/>
      <c r="I615" s="4"/>
      <c r="J615" s="4"/>
      <c r="K615" s="234"/>
      <c r="L615" s="234"/>
      <c r="M615" s="234"/>
      <c r="N615" s="234"/>
      <c r="O615" s="4"/>
      <c r="P615" s="4"/>
      <c r="Q615" s="4"/>
    </row>
    <row r="616" ht="15.75" customHeight="1">
      <c r="A616" s="4"/>
      <c r="B616" s="4"/>
      <c r="C616" s="234"/>
      <c r="D616" s="4"/>
      <c r="E616" s="4"/>
      <c r="F616" s="4"/>
      <c r="G616" s="4"/>
      <c r="H616" s="4"/>
      <c r="I616" s="4"/>
      <c r="J616" s="4"/>
      <c r="K616" s="234"/>
      <c r="L616" s="234"/>
      <c r="M616" s="234"/>
      <c r="N616" s="234"/>
      <c r="O616" s="4"/>
      <c r="P616" s="4"/>
      <c r="Q616" s="4"/>
    </row>
    <row r="617" ht="15.75" customHeight="1">
      <c r="A617" s="4"/>
      <c r="B617" s="4"/>
      <c r="C617" s="234"/>
      <c r="D617" s="4"/>
      <c r="E617" s="4"/>
      <c r="F617" s="4"/>
      <c r="G617" s="4"/>
      <c r="H617" s="4"/>
      <c r="I617" s="4"/>
      <c r="J617" s="4"/>
      <c r="K617" s="234"/>
      <c r="L617" s="234"/>
      <c r="M617" s="234"/>
      <c r="N617" s="234"/>
      <c r="O617" s="4"/>
      <c r="P617" s="4"/>
      <c r="Q617" s="4"/>
    </row>
    <row r="618" ht="15.75" customHeight="1">
      <c r="A618" s="4"/>
      <c r="B618" s="4"/>
      <c r="C618" s="234"/>
      <c r="D618" s="4"/>
      <c r="E618" s="4"/>
      <c r="F618" s="4"/>
      <c r="G618" s="4"/>
      <c r="H618" s="4"/>
      <c r="I618" s="4"/>
      <c r="J618" s="4"/>
      <c r="K618" s="234"/>
      <c r="L618" s="234"/>
      <c r="M618" s="234"/>
      <c r="N618" s="234"/>
      <c r="O618" s="4"/>
      <c r="P618" s="4"/>
      <c r="Q618" s="4"/>
    </row>
    <row r="619" ht="15.75" customHeight="1">
      <c r="A619" s="4"/>
      <c r="B619" s="4"/>
      <c r="C619" s="234"/>
      <c r="D619" s="4"/>
      <c r="E619" s="4"/>
      <c r="F619" s="4"/>
      <c r="G619" s="4"/>
      <c r="H619" s="4"/>
      <c r="I619" s="4"/>
      <c r="J619" s="4"/>
      <c r="K619" s="234"/>
      <c r="L619" s="234"/>
      <c r="M619" s="234"/>
      <c r="N619" s="234"/>
      <c r="O619" s="4"/>
      <c r="P619" s="4"/>
      <c r="Q619" s="4"/>
    </row>
    <row r="620" ht="15.75" customHeight="1">
      <c r="A620" s="4"/>
      <c r="B620" s="4"/>
      <c r="C620" s="234"/>
      <c r="D620" s="4"/>
      <c r="E620" s="4"/>
      <c r="F620" s="4"/>
      <c r="G620" s="4"/>
      <c r="H620" s="4"/>
      <c r="I620" s="4"/>
      <c r="J620" s="4"/>
      <c r="K620" s="234"/>
      <c r="L620" s="234"/>
      <c r="M620" s="234"/>
      <c r="N620" s="234"/>
      <c r="O620" s="4"/>
      <c r="P620" s="4"/>
      <c r="Q620" s="4"/>
    </row>
    <row r="621" ht="15.75" customHeight="1">
      <c r="A621" s="4"/>
      <c r="B621" s="4"/>
      <c r="C621" s="234"/>
      <c r="D621" s="4"/>
      <c r="E621" s="4"/>
      <c r="F621" s="4"/>
      <c r="G621" s="4"/>
      <c r="H621" s="4"/>
      <c r="I621" s="4"/>
      <c r="J621" s="4"/>
      <c r="K621" s="234"/>
      <c r="L621" s="234"/>
      <c r="M621" s="234"/>
      <c r="N621" s="234"/>
      <c r="O621" s="4"/>
      <c r="P621" s="4"/>
      <c r="Q621" s="4"/>
    </row>
    <row r="622" ht="15.75" customHeight="1">
      <c r="A622" s="4"/>
      <c r="B622" s="4"/>
      <c r="C622" s="234"/>
      <c r="D622" s="4"/>
      <c r="E622" s="4"/>
      <c r="F622" s="4"/>
      <c r="G622" s="4"/>
      <c r="H622" s="4"/>
      <c r="I622" s="4"/>
      <c r="J622" s="4"/>
      <c r="K622" s="234"/>
      <c r="L622" s="234"/>
      <c r="M622" s="234"/>
      <c r="N622" s="234"/>
      <c r="O622" s="4"/>
      <c r="P622" s="4"/>
      <c r="Q622" s="4"/>
    </row>
    <row r="623" ht="15.75" customHeight="1">
      <c r="A623" s="4"/>
      <c r="B623" s="4"/>
      <c r="C623" s="234"/>
      <c r="D623" s="4"/>
      <c r="E623" s="4"/>
      <c r="F623" s="4"/>
      <c r="G623" s="4"/>
      <c r="H623" s="4"/>
      <c r="I623" s="4"/>
      <c r="J623" s="4"/>
      <c r="K623" s="234"/>
      <c r="L623" s="234"/>
      <c r="M623" s="234"/>
      <c r="N623" s="234"/>
      <c r="O623" s="4"/>
      <c r="P623" s="4"/>
      <c r="Q623" s="4"/>
    </row>
    <row r="624" ht="15.75" customHeight="1">
      <c r="A624" s="4"/>
      <c r="B624" s="4"/>
      <c r="C624" s="234"/>
      <c r="D624" s="4"/>
      <c r="E624" s="4"/>
      <c r="F624" s="4"/>
      <c r="G624" s="4"/>
      <c r="H624" s="4"/>
      <c r="I624" s="4"/>
      <c r="J624" s="4"/>
      <c r="K624" s="234"/>
      <c r="L624" s="234"/>
      <c r="M624" s="234"/>
      <c r="N624" s="234"/>
      <c r="O624" s="4"/>
      <c r="P624" s="4"/>
      <c r="Q624" s="4"/>
    </row>
    <row r="625" ht="15.75" customHeight="1">
      <c r="A625" s="4"/>
      <c r="B625" s="4"/>
      <c r="C625" s="234"/>
      <c r="D625" s="4"/>
      <c r="E625" s="4"/>
      <c r="F625" s="4"/>
      <c r="G625" s="4"/>
      <c r="H625" s="4"/>
      <c r="I625" s="4"/>
      <c r="J625" s="4"/>
      <c r="K625" s="234"/>
      <c r="L625" s="234"/>
      <c r="M625" s="234"/>
      <c r="N625" s="234"/>
      <c r="O625" s="4"/>
      <c r="P625" s="4"/>
      <c r="Q625" s="4"/>
    </row>
    <row r="626" ht="15.75" customHeight="1">
      <c r="A626" s="4"/>
      <c r="B626" s="4"/>
      <c r="C626" s="234"/>
      <c r="D626" s="4"/>
      <c r="E626" s="4"/>
      <c r="F626" s="4"/>
      <c r="G626" s="4"/>
      <c r="H626" s="4"/>
      <c r="I626" s="4"/>
      <c r="J626" s="4"/>
      <c r="K626" s="234"/>
      <c r="L626" s="234"/>
      <c r="M626" s="234"/>
      <c r="N626" s="234"/>
      <c r="O626" s="4"/>
      <c r="P626" s="4"/>
      <c r="Q626" s="4"/>
    </row>
    <row r="627" ht="15.75" customHeight="1">
      <c r="A627" s="4"/>
      <c r="B627" s="4"/>
      <c r="C627" s="234"/>
      <c r="D627" s="4"/>
      <c r="E627" s="4"/>
      <c r="F627" s="4"/>
      <c r="G627" s="4"/>
      <c r="H627" s="4"/>
      <c r="I627" s="4"/>
      <c r="J627" s="4"/>
      <c r="K627" s="234"/>
      <c r="L627" s="234"/>
      <c r="M627" s="234"/>
      <c r="N627" s="234"/>
      <c r="O627" s="4"/>
      <c r="P627" s="4"/>
      <c r="Q627" s="4"/>
    </row>
    <row r="628" ht="15.75" customHeight="1">
      <c r="A628" s="4"/>
      <c r="B628" s="4"/>
      <c r="C628" s="234"/>
      <c r="D628" s="4"/>
      <c r="E628" s="4"/>
      <c r="F628" s="4"/>
      <c r="G628" s="4"/>
      <c r="H628" s="4"/>
      <c r="I628" s="4"/>
      <c r="J628" s="4"/>
      <c r="K628" s="234"/>
      <c r="L628" s="234"/>
      <c r="M628" s="234"/>
      <c r="N628" s="234"/>
      <c r="O628" s="4"/>
      <c r="P628" s="4"/>
      <c r="Q628" s="4"/>
    </row>
    <row r="629" ht="15.75" customHeight="1">
      <c r="A629" s="4"/>
      <c r="B629" s="4"/>
      <c r="C629" s="234"/>
      <c r="D629" s="4"/>
      <c r="E629" s="4"/>
      <c r="F629" s="4"/>
      <c r="G629" s="4"/>
      <c r="H629" s="4"/>
      <c r="I629" s="4"/>
      <c r="J629" s="4"/>
      <c r="K629" s="234"/>
      <c r="L629" s="234"/>
      <c r="M629" s="234"/>
      <c r="N629" s="234"/>
      <c r="O629" s="4"/>
      <c r="P629" s="4"/>
      <c r="Q629" s="4"/>
    </row>
    <row r="630" ht="15.75" customHeight="1">
      <c r="A630" s="4"/>
      <c r="B630" s="4"/>
      <c r="C630" s="234"/>
      <c r="D630" s="4"/>
      <c r="E630" s="4"/>
      <c r="F630" s="4"/>
      <c r="G630" s="4"/>
      <c r="H630" s="4"/>
      <c r="I630" s="4"/>
      <c r="J630" s="4"/>
      <c r="K630" s="234"/>
      <c r="L630" s="234"/>
      <c r="M630" s="234"/>
      <c r="N630" s="234"/>
      <c r="O630" s="4"/>
      <c r="P630" s="4"/>
      <c r="Q630" s="4"/>
    </row>
    <row r="631" ht="15.75" customHeight="1">
      <c r="A631" s="4"/>
      <c r="B631" s="4"/>
      <c r="C631" s="234"/>
      <c r="D631" s="4"/>
      <c r="E631" s="4"/>
      <c r="F631" s="4"/>
      <c r="G631" s="4"/>
      <c r="H631" s="4"/>
      <c r="I631" s="4"/>
      <c r="J631" s="4"/>
      <c r="K631" s="234"/>
      <c r="L631" s="234"/>
      <c r="M631" s="234"/>
      <c r="N631" s="234"/>
      <c r="O631" s="4"/>
      <c r="P631" s="4"/>
      <c r="Q631" s="4"/>
    </row>
    <row r="632" ht="15.75" customHeight="1">
      <c r="A632" s="4"/>
      <c r="B632" s="4"/>
      <c r="C632" s="234"/>
      <c r="D632" s="4"/>
      <c r="E632" s="4"/>
      <c r="F632" s="4"/>
      <c r="G632" s="4"/>
      <c r="H632" s="4"/>
      <c r="I632" s="4"/>
      <c r="J632" s="4"/>
      <c r="K632" s="234"/>
      <c r="L632" s="234"/>
      <c r="M632" s="234"/>
      <c r="N632" s="234"/>
      <c r="O632" s="4"/>
      <c r="P632" s="4"/>
      <c r="Q632" s="4"/>
    </row>
    <row r="633" ht="15.75" customHeight="1">
      <c r="A633" s="4"/>
      <c r="B633" s="4"/>
      <c r="C633" s="234"/>
      <c r="D633" s="4"/>
      <c r="E633" s="4"/>
      <c r="F633" s="4"/>
      <c r="G633" s="4"/>
      <c r="H633" s="4"/>
      <c r="I633" s="4"/>
      <c r="J633" s="4"/>
      <c r="K633" s="234"/>
      <c r="L633" s="234"/>
      <c r="M633" s="234"/>
      <c r="N633" s="234"/>
      <c r="O633" s="4"/>
      <c r="P633" s="4"/>
      <c r="Q633" s="4"/>
    </row>
    <row r="634" ht="15.75" customHeight="1">
      <c r="A634" s="4"/>
      <c r="B634" s="4"/>
      <c r="C634" s="234"/>
      <c r="D634" s="4"/>
      <c r="E634" s="4"/>
      <c r="F634" s="4"/>
      <c r="G634" s="4"/>
      <c r="H634" s="4"/>
      <c r="I634" s="4"/>
      <c r="J634" s="4"/>
      <c r="K634" s="234"/>
      <c r="L634" s="234"/>
      <c r="M634" s="234"/>
      <c r="N634" s="234"/>
      <c r="O634" s="4"/>
      <c r="P634" s="4"/>
      <c r="Q634" s="4"/>
    </row>
    <row r="635" ht="15.75" customHeight="1">
      <c r="A635" s="4"/>
      <c r="B635" s="4"/>
      <c r="C635" s="234"/>
      <c r="D635" s="4"/>
      <c r="E635" s="4"/>
      <c r="F635" s="4"/>
      <c r="G635" s="4"/>
      <c r="H635" s="4"/>
      <c r="I635" s="4"/>
      <c r="J635" s="4"/>
      <c r="K635" s="234"/>
      <c r="L635" s="234"/>
      <c r="M635" s="234"/>
      <c r="N635" s="234"/>
      <c r="O635" s="4"/>
      <c r="P635" s="4"/>
      <c r="Q635" s="4"/>
    </row>
    <row r="636" ht="15.75" customHeight="1">
      <c r="A636" s="4"/>
      <c r="B636" s="4"/>
      <c r="C636" s="234"/>
      <c r="D636" s="4"/>
      <c r="E636" s="4"/>
      <c r="F636" s="4"/>
      <c r="G636" s="4"/>
      <c r="H636" s="4"/>
      <c r="I636" s="4"/>
      <c r="J636" s="4"/>
      <c r="K636" s="234"/>
      <c r="L636" s="234"/>
      <c r="M636" s="234"/>
      <c r="N636" s="234"/>
      <c r="O636" s="4"/>
      <c r="P636" s="4"/>
      <c r="Q636" s="4"/>
    </row>
    <row r="637" ht="15.75" customHeight="1">
      <c r="A637" s="4"/>
      <c r="B637" s="4"/>
      <c r="C637" s="234"/>
      <c r="D637" s="4"/>
      <c r="E637" s="4"/>
      <c r="F637" s="4"/>
      <c r="G637" s="4"/>
      <c r="H637" s="4"/>
      <c r="I637" s="4"/>
      <c r="J637" s="4"/>
      <c r="K637" s="234"/>
      <c r="L637" s="234"/>
      <c r="M637" s="234"/>
      <c r="N637" s="234"/>
      <c r="O637" s="4"/>
      <c r="P637" s="4"/>
      <c r="Q637" s="4"/>
    </row>
    <row r="638" ht="15.75" customHeight="1">
      <c r="A638" s="4"/>
      <c r="B638" s="4"/>
      <c r="C638" s="234"/>
      <c r="D638" s="4"/>
      <c r="E638" s="4"/>
      <c r="F638" s="4"/>
      <c r="G638" s="4"/>
      <c r="H638" s="4"/>
      <c r="I638" s="4"/>
      <c r="J638" s="4"/>
      <c r="K638" s="234"/>
      <c r="L638" s="234"/>
      <c r="M638" s="234"/>
      <c r="N638" s="234"/>
      <c r="O638" s="4"/>
      <c r="P638" s="4"/>
      <c r="Q638" s="4"/>
    </row>
    <row r="639" ht="15.75" customHeight="1">
      <c r="A639" s="4"/>
      <c r="B639" s="4"/>
      <c r="C639" s="234"/>
      <c r="D639" s="4"/>
      <c r="E639" s="4"/>
      <c r="F639" s="4"/>
      <c r="G639" s="4"/>
      <c r="H639" s="4"/>
      <c r="I639" s="4"/>
      <c r="J639" s="4"/>
      <c r="K639" s="234"/>
      <c r="L639" s="234"/>
      <c r="M639" s="234"/>
      <c r="N639" s="234"/>
      <c r="O639" s="4"/>
      <c r="P639" s="4"/>
      <c r="Q639" s="4"/>
    </row>
    <row r="640" ht="15.75" customHeight="1">
      <c r="A640" s="4"/>
      <c r="B640" s="4"/>
      <c r="C640" s="234"/>
      <c r="D640" s="4"/>
      <c r="E640" s="4"/>
      <c r="F640" s="4"/>
      <c r="G640" s="4"/>
      <c r="H640" s="4"/>
      <c r="I640" s="4"/>
      <c r="J640" s="4"/>
      <c r="K640" s="234"/>
      <c r="L640" s="234"/>
      <c r="M640" s="234"/>
      <c r="N640" s="234"/>
      <c r="O640" s="4"/>
      <c r="P640" s="4"/>
      <c r="Q640" s="4"/>
    </row>
    <row r="641" ht="15.75" customHeight="1">
      <c r="A641" s="4"/>
      <c r="B641" s="4"/>
      <c r="C641" s="234"/>
      <c r="D641" s="4"/>
      <c r="E641" s="4"/>
      <c r="F641" s="4"/>
      <c r="G641" s="4"/>
      <c r="H641" s="4"/>
      <c r="I641" s="4"/>
      <c r="J641" s="4"/>
      <c r="K641" s="234"/>
      <c r="L641" s="234"/>
      <c r="M641" s="234"/>
      <c r="N641" s="234"/>
      <c r="O641" s="4"/>
      <c r="P641" s="4"/>
      <c r="Q641" s="4"/>
    </row>
    <row r="642" ht="15.75" customHeight="1">
      <c r="A642" s="4"/>
      <c r="B642" s="4"/>
      <c r="C642" s="234"/>
      <c r="D642" s="4"/>
      <c r="E642" s="4"/>
      <c r="F642" s="4"/>
      <c r="G642" s="4"/>
      <c r="H642" s="4"/>
      <c r="I642" s="4"/>
      <c r="J642" s="4"/>
      <c r="K642" s="234"/>
      <c r="L642" s="234"/>
      <c r="M642" s="234"/>
      <c r="N642" s="234"/>
      <c r="O642" s="4"/>
      <c r="P642" s="4"/>
      <c r="Q642" s="4"/>
    </row>
    <row r="643" ht="15.75" customHeight="1">
      <c r="A643" s="4"/>
      <c r="B643" s="4"/>
      <c r="C643" s="234"/>
      <c r="D643" s="4"/>
      <c r="E643" s="4"/>
      <c r="F643" s="4"/>
      <c r="G643" s="4"/>
      <c r="H643" s="4"/>
      <c r="I643" s="4"/>
      <c r="J643" s="4"/>
      <c r="K643" s="234"/>
      <c r="L643" s="234"/>
      <c r="M643" s="234"/>
      <c r="N643" s="234"/>
      <c r="O643" s="4"/>
      <c r="P643" s="4"/>
      <c r="Q643" s="4"/>
    </row>
    <row r="644" ht="15.75" customHeight="1">
      <c r="A644" s="4"/>
      <c r="B644" s="4"/>
      <c r="C644" s="234"/>
      <c r="D644" s="4"/>
      <c r="E644" s="4"/>
      <c r="F644" s="4"/>
      <c r="G644" s="4"/>
      <c r="H644" s="4"/>
      <c r="I644" s="4"/>
      <c r="J644" s="4"/>
      <c r="K644" s="234"/>
      <c r="L644" s="234"/>
      <c r="M644" s="234"/>
      <c r="N644" s="234"/>
      <c r="O644" s="4"/>
      <c r="P644" s="4"/>
      <c r="Q644" s="4"/>
    </row>
    <row r="645" ht="15.75" customHeight="1">
      <c r="A645" s="4"/>
      <c r="B645" s="4"/>
      <c r="C645" s="234"/>
      <c r="D645" s="4"/>
      <c r="E645" s="4"/>
      <c r="F645" s="4"/>
      <c r="G645" s="4"/>
      <c r="H645" s="4"/>
      <c r="I645" s="4"/>
      <c r="J645" s="4"/>
      <c r="K645" s="234"/>
      <c r="L645" s="234"/>
      <c r="M645" s="234"/>
      <c r="N645" s="234"/>
      <c r="O645" s="4"/>
      <c r="P645" s="4"/>
      <c r="Q645" s="4"/>
    </row>
    <row r="646" ht="15.75" customHeight="1">
      <c r="A646" s="4"/>
      <c r="B646" s="4"/>
      <c r="C646" s="234"/>
      <c r="D646" s="4"/>
      <c r="E646" s="4"/>
      <c r="F646" s="4"/>
      <c r="G646" s="4"/>
      <c r="H646" s="4"/>
      <c r="I646" s="4"/>
      <c r="J646" s="4"/>
      <c r="K646" s="234"/>
      <c r="L646" s="234"/>
      <c r="M646" s="234"/>
      <c r="N646" s="234"/>
      <c r="O646" s="4"/>
      <c r="P646" s="4"/>
      <c r="Q646" s="4"/>
    </row>
    <row r="647" ht="15.75" customHeight="1">
      <c r="A647" s="4"/>
      <c r="B647" s="4"/>
      <c r="C647" s="234"/>
      <c r="D647" s="4"/>
      <c r="E647" s="4"/>
      <c r="F647" s="4"/>
      <c r="G647" s="4"/>
      <c r="H647" s="4"/>
      <c r="I647" s="4"/>
      <c r="J647" s="4"/>
      <c r="K647" s="234"/>
      <c r="L647" s="234"/>
      <c r="M647" s="234"/>
      <c r="N647" s="234"/>
      <c r="O647" s="4"/>
      <c r="P647" s="4"/>
      <c r="Q647" s="4"/>
    </row>
    <row r="648" ht="15.75" customHeight="1">
      <c r="A648" s="4"/>
      <c r="B648" s="4"/>
      <c r="C648" s="234"/>
      <c r="D648" s="4"/>
      <c r="E648" s="4"/>
      <c r="F648" s="4"/>
      <c r="G648" s="4"/>
      <c r="H648" s="4"/>
      <c r="I648" s="4"/>
      <c r="J648" s="4"/>
      <c r="K648" s="234"/>
      <c r="L648" s="234"/>
      <c r="M648" s="234"/>
      <c r="N648" s="234"/>
      <c r="O648" s="4"/>
      <c r="P648" s="4"/>
      <c r="Q648" s="4"/>
    </row>
    <row r="649" ht="15.75" customHeight="1">
      <c r="A649" s="4"/>
      <c r="B649" s="4"/>
      <c r="C649" s="234"/>
      <c r="D649" s="4"/>
      <c r="E649" s="4"/>
      <c r="F649" s="4"/>
      <c r="G649" s="4"/>
      <c r="H649" s="4"/>
      <c r="I649" s="4"/>
      <c r="J649" s="4"/>
      <c r="K649" s="234"/>
      <c r="L649" s="234"/>
      <c r="M649" s="234"/>
      <c r="N649" s="234"/>
      <c r="O649" s="4"/>
      <c r="P649" s="4"/>
      <c r="Q649" s="4"/>
    </row>
    <row r="650" ht="15.75" customHeight="1">
      <c r="A650" s="4"/>
      <c r="B650" s="4"/>
      <c r="C650" s="234"/>
      <c r="D650" s="4"/>
      <c r="E650" s="4"/>
      <c r="F650" s="4"/>
      <c r="G650" s="4"/>
      <c r="H650" s="4"/>
      <c r="I650" s="4"/>
      <c r="J650" s="4"/>
      <c r="K650" s="234"/>
      <c r="L650" s="234"/>
      <c r="M650" s="234"/>
      <c r="N650" s="234"/>
      <c r="O650" s="4"/>
      <c r="P650" s="4"/>
      <c r="Q650" s="4"/>
    </row>
    <row r="651" ht="15.75" customHeight="1">
      <c r="A651" s="4"/>
      <c r="B651" s="4"/>
      <c r="C651" s="234"/>
      <c r="D651" s="4"/>
      <c r="E651" s="4"/>
      <c r="F651" s="4"/>
      <c r="G651" s="4"/>
      <c r="H651" s="4"/>
      <c r="I651" s="4"/>
      <c r="J651" s="4"/>
      <c r="K651" s="234"/>
      <c r="L651" s="234"/>
      <c r="M651" s="234"/>
      <c r="N651" s="234"/>
      <c r="O651" s="4"/>
      <c r="P651" s="4"/>
      <c r="Q651" s="4"/>
    </row>
    <row r="652" ht="15.75" customHeight="1">
      <c r="A652" s="4"/>
      <c r="B652" s="4"/>
      <c r="C652" s="234"/>
      <c r="D652" s="4"/>
      <c r="E652" s="4"/>
      <c r="F652" s="4"/>
      <c r="G652" s="4"/>
      <c r="H652" s="4"/>
      <c r="I652" s="4"/>
      <c r="J652" s="4"/>
      <c r="K652" s="234"/>
      <c r="L652" s="234"/>
      <c r="M652" s="234"/>
      <c r="N652" s="234"/>
      <c r="O652" s="4"/>
      <c r="P652" s="4"/>
      <c r="Q652" s="4"/>
    </row>
    <row r="653" ht="15.75" customHeight="1">
      <c r="A653" s="4"/>
      <c r="B653" s="4"/>
      <c r="C653" s="234"/>
      <c r="D653" s="4"/>
      <c r="E653" s="4"/>
      <c r="F653" s="4"/>
      <c r="G653" s="4"/>
      <c r="H653" s="4"/>
      <c r="I653" s="4"/>
      <c r="J653" s="4"/>
      <c r="K653" s="234"/>
      <c r="L653" s="234"/>
      <c r="M653" s="234"/>
      <c r="N653" s="234"/>
      <c r="O653" s="4"/>
      <c r="P653" s="4"/>
      <c r="Q653" s="4"/>
    </row>
    <row r="654" ht="15.75" customHeight="1">
      <c r="A654" s="4"/>
      <c r="B654" s="4"/>
      <c r="C654" s="234"/>
      <c r="D654" s="4"/>
      <c r="E654" s="4"/>
      <c r="F654" s="4"/>
      <c r="G654" s="4"/>
      <c r="H654" s="4"/>
      <c r="I654" s="4"/>
      <c r="J654" s="4"/>
      <c r="K654" s="234"/>
      <c r="L654" s="234"/>
      <c r="M654" s="234"/>
      <c r="N654" s="234"/>
      <c r="O654" s="4"/>
      <c r="P654" s="4"/>
      <c r="Q654" s="4"/>
    </row>
    <row r="655" ht="15.75" customHeight="1">
      <c r="A655" s="4"/>
      <c r="B655" s="4"/>
      <c r="C655" s="234"/>
      <c r="D655" s="4"/>
      <c r="E655" s="4"/>
      <c r="F655" s="4"/>
      <c r="G655" s="4"/>
      <c r="H655" s="4"/>
      <c r="I655" s="4"/>
      <c r="J655" s="4"/>
      <c r="K655" s="234"/>
      <c r="L655" s="234"/>
      <c r="M655" s="234"/>
      <c r="N655" s="234"/>
      <c r="O655" s="4"/>
      <c r="P655" s="4"/>
      <c r="Q655" s="4"/>
    </row>
    <row r="656" ht="15.75" customHeight="1">
      <c r="A656" s="4"/>
      <c r="B656" s="4"/>
      <c r="C656" s="234"/>
      <c r="D656" s="4"/>
      <c r="E656" s="4"/>
      <c r="F656" s="4"/>
      <c r="G656" s="4"/>
      <c r="H656" s="4"/>
      <c r="I656" s="4"/>
      <c r="J656" s="4"/>
      <c r="K656" s="234"/>
      <c r="L656" s="234"/>
      <c r="M656" s="234"/>
      <c r="N656" s="234"/>
      <c r="O656" s="4"/>
      <c r="P656" s="4"/>
      <c r="Q656" s="4"/>
    </row>
    <row r="657" ht="15.75" customHeight="1">
      <c r="A657" s="4"/>
      <c r="B657" s="4"/>
      <c r="C657" s="234"/>
      <c r="D657" s="4"/>
      <c r="E657" s="4"/>
      <c r="F657" s="4"/>
      <c r="G657" s="4"/>
      <c r="H657" s="4"/>
      <c r="I657" s="4"/>
      <c r="J657" s="4"/>
      <c r="K657" s="234"/>
      <c r="L657" s="234"/>
      <c r="M657" s="234"/>
      <c r="N657" s="234"/>
      <c r="O657" s="4"/>
      <c r="P657" s="4"/>
      <c r="Q657" s="4"/>
    </row>
    <row r="658" ht="15.75" customHeight="1">
      <c r="A658" s="4"/>
      <c r="B658" s="4"/>
      <c r="C658" s="234"/>
      <c r="D658" s="4"/>
      <c r="E658" s="4"/>
      <c r="F658" s="4"/>
      <c r="G658" s="4"/>
      <c r="H658" s="4"/>
      <c r="I658" s="4"/>
      <c r="J658" s="4"/>
      <c r="K658" s="234"/>
      <c r="L658" s="234"/>
      <c r="M658" s="234"/>
      <c r="N658" s="234"/>
      <c r="O658" s="4"/>
      <c r="P658" s="4"/>
      <c r="Q658" s="4"/>
    </row>
    <row r="659" ht="15.75" customHeight="1">
      <c r="A659" s="4"/>
      <c r="B659" s="4"/>
      <c r="C659" s="234"/>
      <c r="D659" s="4"/>
      <c r="E659" s="4"/>
      <c r="F659" s="4"/>
      <c r="G659" s="4"/>
      <c r="H659" s="4"/>
      <c r="I659" s="4"/>
      <c r="J659" s="4"/>
      <c r="K659" s="234"/>
      <c r="L659" s="234"/>
      <c r="M659" s="234"/>
      <c r="N659" s="234"/>
      <c r="O659" s="4"/>
      <c r="P659" s="4"/>
      <c r="Q659" s="4"/>
    </row>
    <row r="660" ht="15.75" customHeight="1">
      <c r="A660" s="4"/>
      <c r="B660" s="4"/>
      <c r="C660" s="234"/>
      <c r="D660" s="4"/>
      <c r="E660" s="4"/>
      <c r="F660" s="4"/>
      <c r="G660" s="4"/>
      <c r="H660" s="4"/>
      <c r="I660" s="4"/>
      <c r="J660" s="4"/>
      <c r="K660" s="234"/>
      <c r="L660" s="234"/>
      <c r="M660" s="234"/>
      <c r="N660" s="234"/>
      <c r="O660" s="4"/>
      <c r="P660" s="4"/>
      <c r="Q660" s="4"/>
    </row>
    <row r="661" ht="15.75" customHeight="1">
      <c r="A661" s="4"/>
      <c r="B661" s="4"/>
      <c r="C661" s="234"/>
      <c r="D661" s="4"/>
      <c r="E661" s="4"/>
      <c r="F661" s="4"/>
      <c r="G661" s="4"/>
      <c r="H661" s="4"/>
      <c r="I661" s="4"/>
      <c r="J661" s="4"/>
      <c r="K661" s="234"/>
      <c r="L661" s="234"/>
      <c r="M661" s="234"/>
      <c r="N661" s="234"/>
      <c r="O661" s="4"/>
      <c r="P661" s="4"/>
      <c r="Q661" s="4"/>
    </row>
    <row r="662" ht="15.75" customHeight="1">
      <c r="A662" s="4"/>
      <c r="B662" s="4"/>
      <c r="C662" s="234"/>
      <c r="D662" s="4"/>
      <c r="E662" s="4"/>
      <c r="F662" s="4"/>
      <c r="G662" s="4"/>
      <c r="H662" s="4"/>
      <c r="I662" s="4"/>
      <c r="J662" s="4"/>
      <c r="K662" s="234"/>
      <c r="L662" s="234"/>
      <c r="M662" s="234"/>
      <c r="N662" s="234"/>
      <c r="O662" s="4"/>
      <c r="P662" s="4"/>
      <c r="Q662" s="4"/>
    </row>
    <row r="663" ht="15.75" customHeight="1">
      <c r="A663" s="4"/>
      <c r="B663" s="4"/>
      <c r="C663" s="234"/>
      <c r="D663" s="4"/>
      <c r="E663" s="4"/>
      <c r="F663" s="4"/>
      <c r="G663" s="4"/>
      <c r="H663" s="4"/>
      <c r="I663" s="4"/>
      <c r="J663" s="4"/>
      <c r="K663" s="234"/>
      <c r="L663" s="234"/>
      <c r="M663" s="234"/>
      <c r="N663" s="234"/>
      <c r="O663" s="4"/>
      <c r="P663" s="4"/>
      <c r="Q663" s="4"/>
    </row>
    <row r="664" ht="15.75" customHeight="1">
      <c r="A664" s="4"/>
      <c r="B664" s="4"/>
      <c r="C664" s="234"/>
      <c r="D664" s="4"/>
      <c r="E664" s="4"/>
      <c r="F664" s="4"/>
      <c r="G664" s="4"/>
      <c r="H664" s="4"/>
      <c r="I664" s="4"/>
      <c r="J664" s="4"/>
      <c r="K664" s="234"/>
      <c r="L664" s="234"/>
      <c r="M664" s="234"/>
      <c r="N664" s="234"/>
      <c r="O664" s="4"/>
      <c r="P664" s="4"/>
      <c r="Q664" s="4"/>
    </row>
    <row r="665" ht="15.75" customHeight="1">
      <c r="A665" s="4"/>
      <c r="B665" s="4"/>
      <c r="C665" s="234"/>
      <c r="D665" s="4"/>
      <c r="E665" s="4"/>
      <c r="F665" s="4"/>
      <c r="G665" s="4"/>
      <c r="H665" s="4"/>
      <c r="I665" s="4"/>
      <c r="J665" s="4"/>
      <c r="K665" s="234"/>
      <c r="L665" s="234"/>
      <c r="M665" s="234"/>
      <c r="N665" s="234"/>
      <c r="O665" s="4"/>
      <c r="P665" s="4"/>
      <c r="Q665" s="4"/>
    </row>
    <row r="666" ht="15.75" customHeight="1">
      <c r="A666" s="4"/>
      <c r="B666" s="4"/>
      <c r="C666" s="234"/>
      <c r="D666" s="4"/>
      <c r="E666" s="4"/>
      <c r="F666" s="4"/>
      <c r="G666" s="4"/>
      <c r="H666" s="4"/>
      <c r="I666" s="4"/>
      <c r="J666" s="4"/>
      <c r="K666" s="234"/>
      <c r="L666" s="234"/>
      <c r="M666" s="234"/>
      <c r="N666" s="234"/>
      <c r="O666" s="4"/>
      <c r="P666" s="4"/>
      <c r="Q666" s="4"/>
    </row>
    <row r="667" ht="15.75" customHeight="1">
      <c r="A667" s="4"/>
      <c r="B667" s="4"/>
      <c r="C667" s="234"/>
      <c r="D667" s="4"/>
      <c r="E667" s="4"/>
      <c r="F667" s="4"/>
      <c r="G667" s="4"/>
      <c r="H667" s="4"/>
      <c r="I667" s="4"/>
      <c r="J667" s="4"/>
      <c r="K667" s="234"/>
      <c r="L667" s="234"/>
      <c r="M667" s="234"/>
      <c r="N667" s="234"/>
      <c r="O667" s="4"/>
      <c r="P667" s="4"/>
      <c r="Q667" s="4"/>
    </row>
    <row r="668" ht="15.75" customHeight="1">
      <c r="A668" s="4"/>
      <c r="B668" s="4"/>
      <c r="C668" s="234"/>
      <c r="D668" s="4"/>
      <c r="E668" s="4"/>
      <c r="F668" s="4"/>
      <c r="G668" s="4"/>
      <c r="H668" s="4"/>
      <c r="I668" s="4"/>
      <c r="J668" s="4"/>
      <c r="K668" s="234"/>
      <c r="L668" s="234"/>
      <c r="M668" s="234"/>
      <c r="N668" s="234"/>
      <c r="O668" s="4"/>
      <c r="P668" s="4"/>
      <c r="Q668" s="4"/>
    </row>
    <row r="669" ht="15.75" customHeight="1">
      <c r="A669" s="4"/>
      <c r="B669" s="4"/>
      <c r="C669" s="234"/>
      <c r="D669" s="4"/>
      <c r="E669" s="4"/>
      <c r="F669" s="4"/>
      <c r="G669" s="4"/>
      <c r="H669" s="4"/>
      <c r="I669" s="4"/>
      <c r="J669" s="4"/>
      <c r="K669" s="234"/>
      <c r="L669" s="234"/>
      <c r="M669" s="234"/>
      <c r="N669" s="234"/>
      <c r="O669" s="4"/>
      <c r="P669" s="4"/>
      <c r="Q669" s="4"/>
    </row>
    <row r="670" ht="15.75" customHeight="1">
      <c r="A670" s="4"/>
      <c r="B670" s="4"/>
      <c r="C670" s="234"/>
      <c r="D670" s="4"/>
      <c r="E670" s="4"/>
      <c r="F670" s="4"/>
      <c r="G670" s="4"/>
      <c r="H670" s="4"/>
      <c r="I670" s="4"/>
      <c r="J670" s="4"/>
      <c r="K670" s="234"/>
      <c r="L670" s="234"/>
      <c r="M670" s="234"/>
      <c r="N670" s="234"/>
      <c r="O670" s="4"/>
      <c r="P670" s="4"/>
      <c r="Q670" s="4"/>
    </row>
    <row r="671" ht="15.75" customHeight="1">
      <c r="A671" s="4"/>
      <c r="B671" s="4"/>
      <c r="C671" s="234"/>
      <c r="D671" s="4"/>
      <c r="E671" s="4"/>
      <c r="F671" s="4"/>
      <c r="G671" s="4"/>
      <c r="H671" s="4"/>
      <c r="I671" s="4"/>
      <c r="J671" s="4"/>
      <c r="K671" s="234"/>
      <c r="L671" s="234"/>
      <c r="M671" s="234"/>
      <c r="N671" s="234"/>
      <c r="O671" s="4"/>
      <c r="P671" s="4"/>
      <c r="Q671" s="4"/>
    </row>
    <row r="672" ht="15.75" customHeight="1">
      <c r="A672" s="4"/>
      <c r="B672" s="4"/>
      <c r="C672" s="234"/>
      <c r="D672" s="4"/>
      <c r="E672" s="4"/>
      <c r="F672" s="4"/>
      <c r="G672" s="4"/>
      <c r="H672" s="4"/>
      <c r="I672" s="4"/>
      <c r="J672" s="4"/>
      <c r="K672" s="234"/>
      <c r="L672" s="234"/>
      <c r="M672" s="234"/>
      <c r="N672" s="234"/>
      <c r="O672" s="4"/>
      <c r="P672" s="4"/>
      <c r="Q672" s="4"/>
    </row>
    <row r="673" ht="15.75" customHeight="1">
      <c r="A673" s="4"/>
      <c r="B673" s="4"/>
      <c r="C673" s="234"/>
      <c r="D673" s="4"/>
      <c r="E673" s="4"/>
      <c r="F673" s="4"/>
      <c r="G673" s="4"/>
      <c r="H673" s="4"/>
      <c r="I673" s="4"/>
      <c r="J673" s="4"/>
      <c r="K673" s="234"/>
      <c r="L673" s="234"/>
      <c r="M673" s="234"/>
      <c r="N673" s="234"/>
      <c r="O673" s="4"/>
      <c r="P673" s="4"/>
      <c r="Q673" s="4"/>
    </row>
    <row r="674" ht="15.75" customHeight="1">
      <c r="A674" s="4"/>
      <c r="B674" s="4"/>
      <c r="C674" s="234"/>
      <c r="D674" s="4"/>
      <c r="E674" s="4"/>
      <c r="F674" s="4"/>
      <c r="G674" s="4"/>
      <c r="H674" s="4"/>
      <c r="I674" s="4"/>
      <c r="J674" s="4"/>
      <c r="K674" s="234"/>
      <c r="L674" s="234"/>
      <c r="M674" s="234"/>
      <c r="N674" s="234"/>
      <c r="O674" s="4"/>
      <c r="P674" s="4"/>
      <c r="Q674" s="4"/>
    </row>
    <row r="675" ht="15.75" customHeight="1">
      <c r="A675" s="4"/>
      <c r="B675" s="4"/>
      <c r="C675" s="234"/>
      <c r="D675" s="4"/>
      <c r="E675" s="4"/>
      <c r="F675" s="4"/>
      <c r="G675" s="4"/>
      <c r="H675" s="4"/>
      <c r="I675" s="4"/>
      <c r="J675" s="4"/>
      <c r="K675" s="234"/>
      <c r="L675" s="234"/>
      <c r="M675" s="234"/>
      <c r="N675" s="234"/>
      <c r="O675" s="4"/>
      <c r="P675" s="4"/>
      <c r="Q675" s="4"/>
    </row>
    <row r="676" ht="15.75" customHeight="1">
      <c r="A676" s="4"/>
      <c r="B676" s="4"/>
      <c r="C676" s="234"/>
      <c r="D676" s="4"/>
      <c r="E676" s="4"/>
      <c r="F676" s="4"/>
      <c r="G676" s="4"/>
      <c r="H676" s="4"/>
      <c r="I676" s="4"/>
      <c r="J676" s="4"/>
      <c r="K676" s="234"/>
      <c r="L676" s="234"/>
      <c r="M676" s="234"/>
      <c r="N676" s="234"/>
      <c r="O676" s="4"/>
      <c r="P676" s="4"/>
      <c r="Q676" s="4"/>
    </row>
    <row r="677" ht="15.75" customHeight="1">
      <c r="A677" s="4"/>
      <c r="B677" s="4"/>
      <c r="C677" s="234"/>
      <c r="D677" s="4"/>
      <c r="E677" s="4"/>
      <c r="F677" s="4"/>
      <c r="G677" s="4"/>
      <c r="H677" s="4"/>
      <c r="I677" s="4"/>
      <c r="J677" s="4"/>
      <c r="K677" s="234"/>
      <c r="L677" s="234"/>
      <c r="M677" s="234"/>
      <c r="N677" s="234"/>
      <c r="O677" s="4"/>
      <c r="P677" s="4"/>
      <c r="Q677" s="4"/>
    </row>
    <row r="678" ht="15.75" customHeight="1">
      <c r="A678" s="4"/>
      <c r="B678" s="4"/>
      <c r="C678" s="234"/>
      <c r="D678" s="4"/>
      <c r="E678" s="4"/>
      <c r="F678" s="4"/>
      <c r="G678" s="4"/>
      <c r="H678" s="4"/>
      <c r="I678" s="4"/>
      <c r="J678" s="4"/>
      <c r="K678" s="234"/>
      <c r="L678" s="234"/>
      <c r="M678" s="234"/>
      <c r="N678" s="234"/>
      <c r="O678" s="4"/>
      <c r="P678" s="4"/>
      <c r="Q678" s="4"/>
    </row>
    <row r="679" ht="15.75" customHeight="1">
      <c r="A679" s="4"/>
      <c r="B679" s="4"/>
      <c r="C679" s="234"/>
      <c r="D679" s="4"/>
      <c r="E679" s="4"/>
      <c r="F679" s="4"/>
      <c r="G679" s="4"/>
      <c r="H679" s="4"/>
      <c r="I679" s="4"/>
      <c r="J679" s="4"/>
      <c r="K679" s="234"/>
      <c r="L679" s="234"/>
      <c r="M679" s="234"/>
      <c r="N679" s="234"/>
      <c r="O679" s="4"/>
      <c r="P679" s="4"/>
      <c r="Q679" s="4"/>
    </row>
    <row r="680" ht="15.75" customHeight="1">
      <c r="A680" s="4"/>
      <c r="B680" s="4"/>
      <c r="C680" s="234"/>
      <c r="D680" s="4"/>
      <c r="E680" s="4"/>
      <c r="F680" s="4"/>
      <c r="G680" s="4"/>
      <c r="H680" s="4"/>
      <c r="I680" s="4"/>
      <c r="J680" s="4"/>
      <c r="K680" s="234"/>
      <c r="L680" s="234"/>
      <c r="M680" s="234"/>
      <c r="N680" s="234"/>
      <c r="O680" s="4"/>
      <c r="P680" s="4"/>
      <c r="Q680" s="4"/>
    </row>
    <row r="681" ht="15.75" customHeight="1">
      <c r="A681" s="4"/>
      <c r="B681" s="4"/>
      <c r="C681" s="234"/>
      <c r="D681" s="4"/>
      <c r="E681" s="4"/>
      <c r="F681" s="4"/>
      <c r="G681" s="4"/>
      <c r="H681" s="4"/>
      <c r="I681" s="4"/>
      <c r="J681" s="4"/>
      <c r="K681" s="234"/>
      <c r="L681" s="234"/>
      <c r="M681" s="234"/>
      <c r="N681" s="234"/>
      <c r="O681" s="4"/>
      <c r="P681" s="4"/>
      <c r="Q681" s="4"/>
    </row>
    <row r="682" ht="15.75" customHeight="1">
      <c r="A682" s="4"/>
      <c r="B682" s="4"/>
      <c r="C682" s="234"/>
      <c r="D682" s="4"/>
      <c r="E682" s="4"/>
      <c r="F682" s="4"/>
      <c r="G682" s="4"/>
      <c r="H682" s="4"/>
      <c r="I682" s="4"/>
      <c r="J682" s="4"/>
      <c r="K682" s="234"/>
      <c r="L682" s="234"/>
      <c r="M682" s="234"/>
      <c r="N682" s="234"/>
      <c r="O682" s="4"/>
      <c r="P682" s="4"/>
      <c r="Q682" s="4"/>
    </row>
    <row r="683" ht="15.75" customHeight="1">
      <c r="A683" s="4"/>
      <c r="B683" s="4"/>
      <c r="C683" s="234"/>
      <c r="D683" s="4"/>
      <c r="E683" s="4"/>
      <c r="F683" s="4"/>
      <c r="G683" s="4"/>
      <c r="H683" s="4"/>
      <c r="I683" s="4"/>
      <c r="J683" s="4"/>
      <c r="K683" s="234"/>
      <c r="L683" s="234"/>
      <c r="M683" s="234"/>
      <c r="N683" s="234"/>
      <c r="O683" s="4"/>
      <c r="P683" s="4"/>
      <c r="Q683" s="4"/>
    </row>
    <row r="684" ht="15.75" customHeight="1">
      <c r="A684" s="4"/>
      <c r="B684" s="4"/>
      <c r="C684" s="234"/>
      <c r="D684" s="4"/>
      <c r="E684" s="4"/>
      <c r="F684" s="4"/>
      <c r="G684" s="4"/>
      <c r="H684" s="4"/>
      <c r="I684" s="4"/>
      <c r="J684" s="4"/>
      <c r="K684" s="234"/>
      <c r="L684" s="234"/>
      <c r="M684" s="234"/>
      <c r="N684" s="234"/>
      <c r="O684" s="4"/>
      <c r="P684" s="4"/>
      <c r="Q684" s="4"/>
    </row>
    <row r="685" ht="15.75" customHeight="1">
      <c r="A685" s="4"/>
      <c r="B685" s="4"/>
      <c r="C685" s="234"/>
      <c r="D685" s="4"/>
      <c r="E685" s="4"/>
      <c r="F685" s="4"/>
      <c r="G685" s="4"/>
      <c r="H685" s="4"/>
      <c r="I685" s="4"/>
      <c r="J685" s="4"/>
      <c r="K685" s="234"/>
      <c r="L685" s="234"/>
      <c r="M685" s="234"/>
      <c r="N685" s="234"/>
      <c r="O685" s="4"/>
      <c r="P685" s="4"/>
      <c r="Q685" s="4"/>
    </row>
    <row r="686" ht="15.75" customHeight="1">
      <c r="A686" s="4"/>
      <c r="B686" s="4"/>
      <c r="C686" s="234"/>
      <c r="D686" s="4"/>
      <c r="E686" s="4"/>
      <c r="F686" s="4"/>
      <c r="G686" s="4"/>
      <c r="H686" s="4"/>
      <c r="I686" s="4"/>
      <c r="J686" s="4"/>
      <c r="K686" s="234"/>
      <c r="L686" s="234"/>
      <c r="M686" s="234"/>
      <c r="N686" s="234"/>
      <c r="O686" s="4"/>
      <c r="P686" s="4"/>
      <c r="Q686" s="4"/>
    </row>
    <row r="687" ht="15.75" customHeight="1">
      <c r="A687" s="4"/>
      <c r="B687" s="4"/>
      <c r="C687" s="234"/>
      <c r="D687" s="4"/>
      <c r="E687" s="4"/>
      <c r="F687" s="4"/>
      <c r="G687" s="4"/>
      <c r="H687" s="4"/>
      <c r="I687" s="4"/>
      <c r="J687" s="4"/>
      <c r="K687" s="234"/>
      <c r="L687" s="234"/>
      <c r="M687" s="234"/>
      <c r="N687" s="234"/>
      <c r="O687" s="4"/>
      <c r="P687" s="4"/>
      <c r="Q687" s="4"/>
    </row>
    <row r="688" ht="15.75" customHeight="1">
      <c r="A688" s="4"/>
      <c r="B688" s="4"/>
      <c r="C688" s="234"/>
      <c r="D688" s="4"/>
      <c r="E688" s="4"/>
      <c r="F688" s="4"/>
      <c r="G688" s="4"/>
      <c r="H688" s="4"/>
      <c r="I688" s="4"/>
      <c r="J688" s="4"/>
      <c r="K688" s="234"/>
      <c r="L688" s="234"/>
      <c r="M688" s="234"/>
      <c r="N688" s="234"/>
      <c r="O688" s="4"/>
      <c r="P688" s="4"/>
      <c r="Q688" s="4"/>
    </row>
    <row r="689" ht="15.75" customHeight="1">
      <c r="A689" s="4"/>
      <c r="B689" s="4"/>
      <c r="C689" s="234"/>
      <c r="D689" s="4"/>
      <c r="E689" s="4"/>
      <c r="F689" s="4"/>
      <c r="G689" s="4"/>
      <c r="H689" s="4"/>
      <c r="I689" s="4"/>
      <c r="J689" s="4"/>
      <c r="K689" s="234"/>
      <c r="L689" s="234"/>
      <c r="M689" s="234"/>
      <c r="N689" s="234"/>
      <c r="O689" s="4"/>
      <c r="P689" s="4"/>
      <c r="Q689" s="4"/>
    </row>
    <row r="690" ht="15.75" customHeight="1">
      <c r="A690" s="4"/>
      <c r="B690" s="4"/>
      <c r="C690" s="234"/>
      <c r="D690" s="4"/>
      <c r="E690" s="4"/>
      <c r="F690" s="4"/>
      <c r="G690" s="4"/>
      <c r="H690" s="4"/>
      <c r="I690" s="4"/>
      <c r="J690" s="4"/>
      <c r="K690" s="234"/>
      <c r="L690" s="234"/>
      <c r="M690" s="234"/>
      <c r="N690" s="234"/>
      <c r="O690" s="4"/>
      <c r="P690" s="4"/>
      <c r="Q690" s="4"/>
    </row>
    <row r="691" ht="15.75" customHeight="1">
      <c r="A691" s="4"/>
      <c r="B691" s="4"/>
      <c r="C691" s="234"/>
      <c r="D691" s="4"/>
      <c r="E691" s="4"/>
      <c r="F691" s="4"/>
      <c r="G691" s="4"/>
      <c r="H691" s="4"/>
      <c r="I691" s="4"/>
      <c r="J691" s="4"/>
      <c r="K691" s="234"/>
      <c r="L691" s="234"/>
      <c r="M691" s="234"/>
      <c r="N691" s="234"/>
      <c r="O691" s="4"/>
      <c r="P691" s="4"/>
      <c r="Q691" s="4"/>
    </row>
    <row r="692" ht="15.75" customHeight="1">
      <c r="A692" s="4"/>
      <c r="B692" s="4"/>
      <c r="C692" s="234"/>
      <c r="D692" s="4"/>
      <c r="E692" s="4"/>
      <c r="F692" s="4"/>
      <c r="G692" s="4"/>
      <c r="H692" s="4"/>
      <c r="I692" s="4"/>
      <c r="J692" s="4"/>
      <c r="K692" s="234"/>
      <c r="L692" s="234"/>
      <c r="M692" s="234"/>
      <c r="N692" s="234"/>
      <c r="O692" s="4"/>
      <c r="P692" s="4"/>
      <c r="Q692" s="4"/>
    </row>
    <row r="693" ht="15.75" customHeight="1">
      <c r="A693" s="4"/>
      <c r="B693" s="4"/>
      <c r="C693" s="234"/>
      <c r="D693" s="4"/>
      <c r="E693" s="4"/>
      <c r="F693" s="4"/>
      <c r="G693" s="4"/>
      <c r="H693" s="4"/>
      <c r="I693" s="4"/>
      <c r="J693" s="4"/>
      <c r="K693" s="234"/>
      <c r="L693" s="234"/>
      <c r="M693" s="234"/>
      <c r="N693" s="234"/>
      <c r="O693" s="4"/>
      <c r="P693" s="4"/>
      <c r="Q693" s="4"/>
    </row>
    <row r="694" ht="15.75" customHeight="1">
      <c r="A694" s="4"/>
      <c r="B694" s="4"/>
      <c r="C694" s="234"/>
      <c r="D694" s="4"/>
      <c r="E694" s="4"/>
      <c r="F694" s="4"/>
      <c r="G694" s="4"/>
      <c r="H694" s="4"/>
      <c r="I694" s="4"/>
      <c r="J694" s="4"/>
      <c r="K694" s="234"/>
      <c r="L694" s="234"/>
      <c r="M694" s="234"/>
      <c r="N694" s="234"/>
      <c r="O694" s="4"/>
      <c r="P694" s="4"/>
      <c r="Q694" s="4"/>
    </row>
    <row r="695" ht="15.75" customHeight="1">
      <c r="A695" s="4"/>
      <c r="B695" s="4"/>
      <c r="C695" s="234"/>
      <c r="D695" s="4"/>
      <c r="E695" s="4"/>
      <c r="F695" s="4"/>
      <c r="G695" s="4"/>
      <c r="H695" s="4"/>
      <c r="I695" s="4"/>
      <c r="J695" s="4"/>
      <c r="K695" s="234"/>
      <c r="L695" s="234"/>
      <c r="M695" s="234"/>
      <c r="N695" s="234"/>
      <c r="O695" s="4"/>
      <c r="P695" s="4"/>
      <c r="Q695" s="4"/>
    </row>
    <row r="696" ht="15.75" customHeight="1">
      <c r="A696" s="4"/>
      <c r="B696" s="4"/>
      <c r="C696" s="234"/>
      <c r="D696" s="4"/>
      <c r="E696" s="4"/>
      <c r="F696" s="4"/>
      <c r="G696" s="4"/>
      <c r="H696" s="4"/>
      <c r="I696" s="4"/>
      <c r="J696" s="4"/>
      <c r="K696" s="234"/>
      <c r="L696" s="234"/>
      <c r="M696" s="234"/>
      <c r="N696" s="234"/>
      <c r="O696" s="4"/>
      <c r="P696" s="4"/>
      <c r="Q696" s="4"/>
    </row>
    <row r="697" ht="15.75" customHeight="1">
      <c r="A697" s="4"/>
      <c r="B697" s="4"/>
      <c r="C697" s="234"/>
      <c r="D697" s="4"/>
      <c r="E697" s="4"/>
      <c r="F697" s="4"/>
      <c r="G697" s="4"/>
      <c r="H697" s="4"/>
      <c r="I697" s="4"/>
      <c r="J697" s="4"/>
      <c r="K697" s="234"/>
      <c r="L697" s="234"/>
      <c r="M697" s="234"/>
      <c r="N697" s="234"/>
      <c r="O697" s="4"/>
      <c r="P697" s="4"/>
      <c r="Q697" s="4"/>
    </row>
    <row r="698" ht="15.75" customHeight="1">
      <c r="A698" s="4"/>
      <c r="B698" s="4"/>
      <c r="C698" s="234"/>
      <c r="D698" s="4"/>
      <c r="E698" s="4"/>
      <c r="F698" s="4"/>
      <c r="G698" s="4"/>
      <c r="H698" s="4"/>
      <c r="I698" s="4"/>
      <c r="J698" s="4"/>
      <c r="K698" s="234"/>
      <c r="L698" s="234"/>
      <c r="M698" s="234"/>
      <c r="N698" s="234"/>
      <c r="O698" s="4"/>
      <c r="P698" s="4"/>
      <c r="Q698" s="4"/>
    </row>
    <row r="699" ht="15.75" customHeight="1">
      <c r="A699" s="4"/>
      <c r="B699" s="4"/>
      <c r="C699" s="234"/>
      <c r="D699" s="4"/>
      <c r="E699" s="4"/>
      <c r="F699" s="4"/>
      <c r="G699" s="4"/>
      <c r="H699" s="4"/>
      <c r="I699" s="4"/>
      <c r="J699" s="4"/>
      <c r="K699" s="234"/>
      <c r="L699" s="234"/>
      <c r="M699" s="234"/>
      <c r="N699" s="234"/>
      <c r="O699" s="4"/>
      <c r="P699" s="4"/>
      <c r="Q699" s="4"/>
    </row>
    <row r="700" ht="15.75" customHeight="1">
      <c r="A700" s="4"/>
      <c r="B700" s="4"/>
      <c r="C700" s="234"/>
      <c r="D700" s="4"/>
      <c r="E700" s="4"/>
      <c r="F700" s="4"/>
      <c r="G700" s="4"/>
      <c r="H700" s="4"/>
      <c r="I700" s="4"/>
      <c r="J700" s="4"/>
      <c r="K700" s="234"/>
      <c r="L700" s="234"/>
      <c r="M700" s="234"/>
      <c r="N700" s="234"/>
      <c r="O700" s="4"/>
      <c r="P700" s="4"/>
      <c r="Q700" s="4"/>
    </row>
    <row r="701" ht="15.75" customHeight="1">
      <c r="A701" s="4"/>
      <c r="B701" s="4"/>
      <c r="C701" s="234"/>
      <c r="D701" s="4"/>
      <c r="E701" s="4"/>
      <c r="F701" s="4"/>
      <c r="G701" s="4"/>
      <c r="H701" s="4"/>
      <c r="I701" s="4"/>
      <c r="J701" s="4"/>
      <c r="K701" s="234"/>
      <c r="L701" s="234"/>
      <c r="M701" s="234"/>
      <c r="N701" s="234"/>
      <c r="O701" s="4"/>
      <c r="P701" s="4"/>
      <c r="Q701" s="4"/>
    </row>
    <row r="702" ht="15.75" customHeight="1">
      <c r="A702" s="4"/>
      <c r="B702" s="4"/>
      <c r="C702" s="234"/>
      <c r="D702" s="4"/>
      <c r="E702" s="4"/>
      <c r="F702" s="4"/>
      <c r="G702" s="4"/>
      <c r="H702" s="4"/>
      <c r="I702" s="4"/>
      <c r="J702" s="4"/>
      <c r="K702" s="234"/>
      <c r="L702" s="234"/>
      <c r="M702" s="234"/>
      <c r="N702" s="234"/>
      <c r="O702" s="4"/>
      <c r="P702" s="4"/>
      <c r="Q702" s="4"/>
    </row>
    <row r="703" ht="15.75" customHeight="1">
      <c r="A703" s="4"/>
      <c r="B703" s="4"/>
      <c r="C703" s="234"/>
      <c r="D703" s="4"/>
      <c r="E703" s="4"/>
      <c r="F703" s="4"/>
      <c r="G703" s="4"/>
      <c r="H703" s="4"/>
      <c r="I703" s="4"/>
      <c r="J703" s="4"/>
      <c r="K703" s="234"/>
      <c r="L703" s="234"/>
      <c r="M703" s="234"/>
      <c r="N703" s="234"/>
      <c r="O703" s="4"/>
      <c r="P703" s="4"/>
      <c r="Q703" s="4"/>
    </row>
    <row r="704" ht="15.75" customHeight="1">
      <c r="A704" s="4"/>
      <c r="B704" s="4"/>
      <c r="C704" s="234"/>
      <c r="D704" s="4"/>
      <c r="E704" s="4"/>
      <c r="F704" s="4"/>
      <c r="G704" s="4"/>
      <c r="H704" s="4"/>
      <c r="I704" s="4"/>
      <c r="J704" s="4"/>
      <c r="K704" s="234"/>
      <c r="L704" s="234"/>
      <c r="M704" s="234"/>
      <c r="N704" s="234"/>
      <c r="O704" s="4"/>
      <c r="P704" s="4"/>
      <c r="Q704" s="4"/>
    </row>
    <row r="705" ht="15.75" customHeight="1">
      <c r="A705" s="4"/>
      <c r="B705" s="4"/>
      <c r="C705" s="234"/>
      <c r="D705" s="4"/>
      <c r="E705" s="4"/>
      <c r="F705" s="4"/>
      <c r="G705" s="4"/>
      <c r="H705" s="4"/>
      <c r="I705" s="4"/>
      <c r="J705" s="4"/>
      <c r="K705" s="234"/>
      <c r="L705" s="234"/>
      <c r="M705" s="234"/>
      <c r="N705" s="234"/>
      <c r="O705" s="4"/>
      <c r="P705" s="4"/>
      <c r="Q705" s="4"/>
    </row>
    <row r="706" ht="15.75" customHeight="1">
      <c r="A706" s="4"/>
      <c r="B706" s="4"/>
      <c r="C706" s="234"/>
      <c r="D706" s="4"/>
      <c r="E706" s="4"/>
      <c r="F706" s="4"/>
      <c r="G706" s="4"/>
      <c r="H706" s="4"/>
      <c r="I706" s="4"/>
      <c r="J706" s="4"/>
      <c r="K706" s="234"/>
      <c r="L706" s="234"/>
      <c r="M706" s="234"/>
      <c r="N706" s="234"/>
      <c r="O706" s="4"/>
      <c r="P706" s="4"/>
      <c r="Q706" s="4"/>
    </row>
    <row r="707" ht="15.75" customHeight="1">
      <c r="A707" s="4"/>
      <c r="B707" s="4"/>
      <c r="C707" s="234"/>
      <c r="D707" s="4"/>
      <c r="E707" s="4"/>
      <c r="F707" s="4"/>
      <c r="G707" s="4"/>
      <c r="H707" s="4"/>
      <c r="I707" s="4"/>
      <c r="J707" s="4"/>
      <c r="K707" s="234"/>
      <c r="L707" s="234"/>
      <c r="M707" s="234"/>
      <c r="N707" s="234"/>
      <c r="O707" s="4"/>
      <c r="P707" s="4"/>
      <c r="Q707" s="4"/>
    </row>
    <row r="708" ht="15.75" customHeight="1">
      <c r="A708" s="4"/>
      <c r="B708" s="4"/>
      <c r="C708" s="234"/>
      <c r="D708" s="4"/>
      <c r="E708" s="4"/>
      <c r="F708" s="4"/>
      <c r="G708" s="4"/>
      <c r="H708" s="4"/>
      <c r="I708" s="4"/>
      <c r="J708" s="4"/>
      <c r="K708" s="234"/>
      <c r="L708" s="234"/>
      <c r="M708" s="234"/>
      <c r="N708" s="234"/>
      <c r="O708" s="4"/>
      <c r="P708" s="4"/>
      <c r="Q708" s="4"/>
    </row>
    <row r="709" ht="15.75" customHeight="1">
      <c r="A709" s="4"/>
      <c r="B709" s="4"/>
      <c r="C709" s="234"/>
      <c r="D709" s="4"/>
      <c r="E709" s="4"/>
      <c r="F709" s="4"/>
      <c r="G709" s="4"/>
      <c r="H709" s="4"/>
      <c r="I709" s="4"/>
      <c r="J709" s="4"/>
      <c r="K709" s="234"/>
      <c r="L709" s="234"/>
      <c r="M709" s="234"/>
      <c r="N709" s="234"/>
      <c r="O709" s="4"/>
      <c r="P709" s="4"/>
      <c r="Q709" s="4"/>
    </row>
    <row r="710" ht="15.75" customHeight="1">
      <c r="A710" s="4"/>
      <c r="B710" s="4"/>
      <c r="C710" s="234"/>
      <c r="D710" s="4"/>
      <c r="E710" s="4"/>
      <c r="F710" s="4"/>
      <c r="G710" s="4"/>
      <c r="H710" s="4"/>
      <c r="I710" s="4"/>
      <c r="J710" s="4"/>
      <c r="K710" s="234"/>
      <c r="L710" s="234"/>
      <c r="M710" s="234"/>
      <c r="N710" s="234"/>
      <c r="O710" s="4"/>
      <c r="P710" s="4"/>
      <c r="Q710" s="4"/>
    </row>
    <row r="711" ht="15.75" customHeight="1">
      <c r="A711" s="4"/>
      <c r="B711" s="4"/>
      <c r="C711" s="234"/>
      <c r="D711" s="4"/>
      <c r="E711" s="4"/>
      <c r="F711" s="4"/>
      <c r="G711" s="4"/>
      <c r="H711" s="4"/>
      <c r="I711" s="4"/>
      <c r="J711" s="4"/>
      <c r="K711" s="234"/>
      <c r="L711" s="234"/>
      <c r="M711" s="234"/>
      <c r="N711" s="234"/>
      <c r="O711" s="4"/>
      <c r="P711" s="4"/>
      <c r="Q711" s="4"/>
    </row>
    <row r="712" ht="15.75" customHeight="1">
      <c r="A712" s="4"/>
      <c r="B712" s="4"/>
      <c r="C712" s="234"/>
      <c r="D712" s="4"/>
      <c r="E712" s="4"/>
      <c r="F712" s="4"/>
      <c r="G712" s="4"/>
      <c r="H712" s="4"/>
      <c r="I712" s="4"/>
      <c r="J712" s="4"/>
      <c r="K712" s="234"/>
      <c r="L712" s="234"/>
      <c r="M712" s="234"/>
      <c r="N712" s="234"/>
      <c r="O712" s="4"/>
      <c r="P712" s="4"/>
      <c r="Q712" s="4"/>
    </row>
    <row r="713" ht="15.75" customHeight="1">
      <c r="A713" s="4"/>
      <c r="B713" s="4"/>
      <c r="C713" s="234"/>
      <c r="D713" s="4"/>
      <c r="E713" s="4"/>
      <c r="F713" s="4"/>
      <c r="G713" s="4"/>
      <c r="H713" s="4"/>
      <c r="I713" s="4"/>
      <c r="J713" s="4"/>
      <c r="K713" s="234"/>
      <c r="L713" s="234"/>
      <c r="M713" s="234"/>
      <c r="N713" s="234"/>
      <c r="O713" s="4"/>
      <c r="P713" s="4"/>
      <c r="Q713" s="4"/>
    </row>
    <row r="714" ht="15.75" customHeight="1">
      <c r="A714" s="4"/>
      <c r="B714" s="4"/>
      <c r="C714" s="234"/>
      <c r="D714" s="4"/>
      <c r="E714" s="4"/>
      <c r="F714" s="4"/>
      <c r="G714" s="4"/>
      <c r="H714" s="4"/>
      <c r="I714" s="4"/>
      <c r="J714" s="4"/>
      <c r="K714" s="234"/>
      <c r="L714" s="234"/>
      <c r="M714" s="234"/>
      <c r="N714" s="234"/>
      <c r="O714" s="4"/>
      <c r="P714" s="4"/>
      <c r="Q714" s="4"/>
    </row>
    <row r="715" ht="15.75" customHeight="1">
      <c r="A715" s="4"/>
      <c r="B715" s="4"/>
      <c r="C715" s="234"/>
      <c r="D715" s="4"/>
      <c r="E715" s="4"/>
      <c r="F715" s="4"/>
      <c r="G715" s="4"/>
      <c r="H715" s="4"/>
      <c r="I715" s="4"/>
      <c r="J715" s="4"/>
      <c r="K715" s="234"/>
      <c r="L715" s="234"/>
      <c r="M715" s="234"/>
      <c r="N715" s="234"/>
      <c r="O715" s="4"/>
      <c r="P715" s="4"/>
      <c r="Q715" s="4"/>
    </row>
    <row r="716" ht="15.75" customHeight="1">
      <c r="A716" s="4"/>
      <c r="B716" s="4"/>
      <c r="C716" s="234"/>
      <c r="D716" s="4"/>
      <c r="E716" s="4"/>
      <c r="F716" s="4"/>
      <c r="G716" s="4"/>
      <c r="H716" s="4"/>
      <c r="I716" s="4"/>
      <c r="J716" s="4"/>
      <c r="K716" s="234"/>
      <c r="L716" s="234"/>
      <c r="M716" s="234"/>
      <c r="N716" s="234"/>
      <c r="O716" s="4"/>
      <c r="P716" s="4"/>
      <c r="Q716" s="4"/>
    </row>
    <row r="717" ht="15.75" customHeight="1">
      <c r="A717" s="4"/>
      <c r="B717" s="4"/>
      <c r="C717" s="234"/>
      <c r="D717" s="4"/>
      <c r="E717" s="4"/>
      <c r="F717" s="4"/>
      <c r="G717" s="4"/>
      <c r="H717" s="4"/>
      <c r="I717" s="4"/>
      <c r="J717" s="4"/>
      <c r="K717" s="234"/>
      <c r="L717" s="234"/>
      <c r="M717" s="234"/>
      <c r="N717" s="234"/>
      <c r="O717" s="4"/>
      <c r="P717" s="4"/>
      <c r="Q717" s="4"/>
    </row>
    <row r="718" ht="15.75" customHeight="1">
      <c r="A718" s="4"/>
      <c r="B718" s="4"/>
      <c r="C718" s="234"/>
      <c r="D718" s="4"/>
      <c r="E718" s="4"/>
      <c r="F718" s="4"/>
      <c r="G718" s="4"/>
      <c r="H718" s="4"/>
      <c r="I718" s="4"/>
      <c r="J718" s="4"/>
      <c r="K718" s="234"/>
      <c r="L718" s="234"/>
      <c r="M718" s="234"/>
      <c r="N718" s="234"/>
      <c r="O718" s="4"/>
      <c r="P718" s="4"/>
      <c r="Q718" s="4"/>
    </row>
    <row r="719" ht="15.75" customHeight="1">
      <c r="A719" s="4"/>
      <c r="B719" s="4"/>
      <c r="C719" s="234"/>
      <c r="D719" s="4"/>
      <c r="E719" s="4"/>
      <c r="F719" s="4"/>
      <c r="G719" s="4"/>
      <c r="H719" s="4"/>
      <c r="I719" s="4"/>
      <c r="J719" s="4"/>
      <c r="K719" s="234"/>
      <c r="L719" s="234"/>
      <c r="M719" s="234"/>
      <c r="N719" s="234"/>
      <c r="O719" s="4"/>
      <c r="P719" s="4"/>
      <c r="Q719" s="4"/>
    </row>
    <row r="720" ht="15.75" customHeight="1">
      <c r="A720" s="4"/>
      <c r="B720" s="4"/>
      <c r="C720" s="234"/>
      <c r="D720" s="4"/>
      <c r="E720" s="4"/>
      <c r="F720" s="4"/>
      <c r="G720" s="4"/>
      <c r="H720" s="4"/>
      <c r="I720" s="4"/>
      <c r="J720" s="4"/>
      <c r="K720" s="234"/>
      <c r="L720" s="234"/>
      <c r="M720" s="234"/>
      <c r="N720" s="234"/>
      <c r="O720" s="4"/>
      <c r="P720" s="4"/>
      <c r="Q720" s="4"/>
    </row>
    <row r="721" ht="15.75" customHeight="1">
      <c r="A721" s="4"/>
      <c r="B721" s="4"/>
      <c r="C721" s="234"/>
      <c r="D721" s="4"/>
      <c r="E721" s="4"/>
      <c r="F721" s="4"/>
      <c r="G721" s="4"/>
      <c r="H721" s="4"/>
      <c r="I721" s="4"/>
      <c r="J721" s="4"/>
      <c r="K721" s="234"/>
      <c r="L721" s="234"/>
      <c r="M721" s="234"/>
      <c r="N721" s="234"/>
      <c r="O721" s="4"/>
      <c r="P721" s="4"/>
      <c r="Q721" s="4"/>
    </row>
    <row r="722" ht="15.75" customHeight="1">
      <c r="A722" s="4"/>
      <c r="B722" s="4"/>
      <c r="C722" s="234"/>
      <c r="D722" s="4"/>
      <c r="E722" s="4"/>
      <c r="F722" s="4"/>
      <c r="G722" s="4"/>
      <c r="H722" s="4"/>
      <c r="I722" s="4"/>
      <c r="J722" s="4"/>
      <c r="K722" s="234"/>
      <c r="L722" s="234"/>
      <c r="M722" s="234"/>
      <c r="N722" s="234"/>
      <c r="O722" s="4"/>
      <c r="P722" s="4"/>
      <c r="Q722" s="4"/>
    </row>
    <row r="723" ht="15.75" customHeight="1">
      <c r="A723" s="4"/>
      <c r="B723" s="4"/>
      <c r="C723" s="234"/>
      <c r="D723" s="4"/>
      <c r="E723" s="4"/>
      <c r="F723" s="4"/>
      <c r="G723" s="4"/>
      <c r="H723" s="4"/>
      <c r="I723" s="4"/>
      <c r="J723" s="4"/>
      <c r="K723" s="234"/>
      <c r="L723" s="234"/>
      <c r="M723" s="234"/>
      <c r="N723" s="234"/>
      <c r="O723" s="4"/>
      <c r="P723" s="4"/>
      <c r="Q723" s="4"/>
    </row>
    <row r="724" ht="15.75" customHeight="1">
      <c r="A724" s="4"/>
      <c r="B724" s="4"/>
      <c r="C724" s="234"/>
      <c r="D724" s="4"/>
      <c r="E724" s="4"/>
      <c r="F724" s="4"/>
      <c r="G724" s="4"/>
      <c r="H724" s="4"/>
      <c r="I724" s="4"/>
      <c r="J724" s="4"/>
      <c r="K724" s="234"/>
      <c r="L724" s="234"/>
      <c r="M724" s="234"/>
      <c r="N724" s="234"/>
      <c r="O724" s="4"/>
      <c r="P724" s="4"/>
      <c r="Q724" s="4"/>
    </row>
    <row r="725" ht="15.75" customHeight="1">
      <c r="A725" s="4"/>
      <c r="B725" s="4"/>
      <c r="C725" s="234"/>
      <c r="D725" s="4"/>
      <c r="E725" s="4"/>
      <c r="F725" s="4"/>
      <c r="G725" s="4"/>
      <c r="H725" s="4"/>
      <c r="I725" s="4"/>
      <c r="J725" s="4"/>
      <c r="K725" s="234"/>
      <c r="L725" s="234"/>
      <c r="M725" s="234"/>
      <c r="N725" s="234"/>
      <c r="O725" s="4"/>
      <c r="P725" s="4"/>
      <c r="Q725" s="4"/>
    </row>
    <row r="726" ht="15.75" customHeight="1">
      <c r="A726" s="4"/>
      <c r="B726" s="4"/>
      <c r="C726" s="234"/>
      <c r="D726" s="4"/>
      <c r="E726" s="4"/>
      <c r="F726" s="4"/>
      <c r="G726" s="4"/>
      <c r="H726" s="4"/>
      <c r="I726" s="4"/>
      <c r="J726" s="4"/>
      <c r="K726" s="234"/>
      <c r="L726" s="234"/>
      <c r="M726" s="234"/>
      <c r="N726" s="234"/>
      <c r="O726" s="4"/>
      <c r="P726" s="4"/>
      <c r="Q726" s="4"/>
    </row>
    <row r="727" ht="15.75" customHeight="1">
      <c r="A727" s="4"/>
      <c r="B727" s="4"/>
      <c r="C727" s="234"/>
      <c r="D727" s="4"/>
      <c r="E727" s="4"/>
      <c r="F727" s="4"/>
      <c r="G727" s="4"/>
      <c r="H727" s="4"/>
      <c r="I727" s="4"/>
      <c r="J727" s="4"/>
      <c r="K727" s="234"/>
      <c r="L727" s="234"/>
      <c r="M727" s="234"/>
      <c r="N727" s="234"/>
      <c r="O727" s="4"/>
      <c r="P727" s="4"/>
      <c r="Q727" s="4"/>
    </row>
    <row r="728" ht="15.75" customHeight="1">
      <c r="A728" s="4"/>
      <c r="B728" s="4"/>
      <c r="C728" s="234"/>
      <c r="D728" s="4"/>
      <c r="E728" s="4"/>
      <c r="F728" s="4"/>
      <c r="G728" s="4"/>
      <c r="H728" s="4"/>
      <c r="I728" s="4"/>
      <c r="J728" s="4"/>
      <c r="K728" s="234"/>
      <c r="L728" s="234"/>
      <c r="M728" s="234"/>
      <c r="N728" s="234"/>
      <c r="O728" s="4"/>
      <c r="P728" s="4"/>
      <c r="Q728" s="4"/>
    </row>
    <row r="729" ht="15.75" customHeight="1">
      <c r="A729" s="4"/>
      <c r="B729" s="4"/>
      <c r="C729" s="234"/>
      <c r="D729" s="4"/>
      <c r="E729" s="4"/>
      <c r="F729" s="4"/>
      <c r="G729" s="4"/>
      <c r="H729" s="4"/>
      <c r="I729" s="4"/>
      <c r="J729" s="4"/>
      <c r="K729" s="234"/>
      <c r="L729" s="234"/>
      <c r="M729" s="234"/>
      <c r="N729" s="234"/>
      <c r="O729" s="4"/>
      <c r="P729" s="4"/>
      <c r="Q729" s="4"/>
    </row>
    <row r="730" ht="15.75" customHeight="1">
      <c r="A730" s="4"/>
      <c r="B730" s="4"/>
      <c r="C730" s="234"/>
      <c r="D730" s="4"/>
      <c r="E730" s="4"/>
      <c r="F730" s="4"/>
      <c r="G730" s="4"/>
      <c r="H730" s="4"/>
      <c r="I730" s="4"/>
      <c r="J730" s="4"/>
      <c r="K730" s="234"/>
      <c r="L730" s="234"/>
      <c r="M730" s="234"/>
      <c r="N730" s="234"/>
      <c r="O730" s="4"/>
      <c r="P730" s="4"/>
      <c r="Q730" s="4"/>
    </row>
    <row r="731" ht="15.75" customHeight="1">
      <c r="A731" s="4"/>
      <c r="B731" s="4"/>
      <c r="C731" s="234"/>
      <c r="D731" s="4"/>
      <c r="E731" s="4"/>
      <c r="F731" s="4"/>
      <c r="G731" s="4"/>
      <c r="H731" s="4"/>
      <c r="I731" s="4"/>
      <c r="J731" s="4"/>
      <c r="K731" s="234"/>
      <c r="L731" s="234"/>
      <c r="M731" s="234"/>
      <c r="N731" s="234"/>
      <c r="O731" s="4"/>
      <c r="P731" s="4"/>
      <c r="Q731" s="4"/>
    </row>
    <row r="732" ht="15.75" customHeight="1">
      <c r="A732" s="4"/>
      <c r="B732" s="4"/>
      <c r="C732" s="234"/>
      <c r="D732" s="4"/>
      <c r="E732" s="4"/>
      <c r="F732" s="4"/>
      <c r="G732" s="4"/>
      <c r="H732" s="4"/>
      <c r="I732" s="4"/>
      <c r="J732" s="4"/>
      <c r="K732" s="234"/>
      <c r="L732" s="234"/>
      <c r="M732" s="234"/>
      <c r="N732" s="234"/>
      <c r="O732" s="4"/>
      <c r="P732" s="4"/>
      <c r="Q732" s="4"/>
    </row>
    <row r="733" ht="15.75" customHeight="1">
      <c r="A733" s="4"/>
      <c r="B733" s="4"/>
      <c r="C733" s="234"/>
      <c r="D733" s="4"/>
      <c r="E733" s="4"/>
      <c r="F733" s="4"/>
      <c r="G733" s="4"/>
      <c r="H733" s="4"/>
      <c r="I733" s="4"/>
      <c r="J733" s="4"/>
      <c r="K733" s="234"/>
      <c r="L733" s="234"/>
      <c r="M733" s="234"/>
      <c r="N733" s="234"/>
      <c r="O733" s="4"/>
      <c r="P733" s="4"/>
      <c r="Q733" s="4"/>
    </row>
    <row r="734" ht="15.75" customHeight="1">
      <c r="A734" s="4"/>
      <c r="B734" s="4"/>
      <c r="C734" s="234"/>
      <c r="D734" s="4"/>
      <c r="E734" s="4"/>
      <c r="F734" s="4"/>
      <c r="G734" s="4"/>
      <c r="H734" s="4"/>
      <c r="I734" s="4"/>
      <c r="J734" s="4"/>
      <c r="K734" s="234"/>
      <c r="L734" s="234"/>
      <c r="M734" s="234"/>
      <c r="N734" s="234"/>
      <c r="O734" s="4"/>
      <c r="P734" s="4"/>
      <c r="Q734" s="4"/>
    </row>
    <row r="735" ht="15.75" customHeight="1">
      <c r="A735" s="4"/>
      <c r="B735" s="4"/>
      <c r="C735" s="234"/>
      <c r="D735" s="4"/>
      <c r="E735" s="4"/>
      <c r="F735" s="4"/>
      <c r="G735" s="4"/>
      <c r="H735" s="4"/>
      <c r="I735" s="4"/>
      <c r="J735" s="4"/>
      <c r="K735" s="234"/>
      <c r="L735" s="234"/>
      <c r="M735" s="234"/>
      <c r="N735" s="234"/>
      <c r="O735" s="4"/>
      <c r="P735" s="4"/>
      <c r="Q735" s="4"/>
    </row>
    <row r="736" ht="15.75" customHeight="1">
      <c r="A736" s="4"/>
      <c r="B736" s="4"/>
      <c r="C736" s="234"/>
      <c r="D736" s="4"/>
      <c r="E736" s="4"/>
      <c r="F736" s="4"/>
      <c r="G736" s="4"/>
      <c r="H736" s="4"/>
      <c r="I736" s="4"/>
      <c r="J736" s="4"/>
      <c r="K736" s="234"/>
      <c r="L736" s="234"/>
      <c r="M736" s="234"/>
      <c r="N736" s="234"/>
      <c r="O736" s="4"/>
      <c r="P736" s="4"/>
      <c r="Q736" s="4"/>
    </row>
    <row r="737" ht="15.75" customHeight="1">
      <c r="A737" s="4"/>
      <c r="B737" s="4"/>
      <c r="C737" s="234"/>
      <c r="D737" s="4"/>
      <c r="E737" s="4"/>
      <c r="F737" s="4"/>
      <c r="G737" s="4"/>
      <c r="H737" s="4"/>
      <c r="I737" s="4"/>
      <c r="J737" s="4"/>
      <c r="K737" s="234"/>
      <c r="L737" s="234"/>
      <c r="M737" s="234"/>
      <c r="N737" s="234"/>
      <c r="O737" s="4"/>
      <c r="P737" s="4"/>
      <c r="Q737" s="4"/>
    </row>
    <row r="738" ht="15.75" customHeight="1">
      <c r="A738" s="4"/>
      <c r="B738" s="4"/>
      <c r="C738" s="234"/>
      <c r="D738" s="4"/>
      <c r="E738" s="4"/>
      <c r="F738" s="4"/>
      <c r="G738" s="4"/>
      <c r="H738" s="4"/>
      <c r="I738" s="4"/>
      <c r="J738" s="4"/>
      <c r="K738" s="234"/>
      <c r="L738" s="234"/>
      <c r="M738" s="234"/>
      <c r="N738" s="234"/>
      <c r="O738" s="4"/>
      <c r="P738" s="4"/>
      <c r="Q738" s="4"/>
    </row>
    <row r="739" ht="15.75" customHeight="1">
      <c r="A739" s="4"/>
      <c r="B739" s="4"/>
      <c r="C739" s="234"/>
      <c r="D739" s="4"/>
      <c r="E739" s="4"/>
      <c r="F739" s="4"/>
      <c r="G739" s="4"/>
      <c r="H739" s="4"/>
      <c r="I739" s="4"/>
      <c r="J739" s="4"/>
      <c r="K739" s="234"/>
      <c r="L739" s="234"/>
      <c r="M739" s="234"/>
      <c r="N739" s="234"/>
      <c r="O739" s="4"/>
      <c r="P739" s="4"/>
      <c r="Q739" s="4"/>
    </row>
    <row r="740" ht="15.75" customHeight="1">
      <c r="A740" s="4"/>
      <c r="B740" s="4"/>
      <c r="C740" s="234"/>
      <c r="D740" s="4"/>
      <c r="E740" s="4"/>
      <c r="F740" s="4"/>
      <c r="G740" s="4"/>
      <c r="H740" s="4"/>
      <c r="I740" s="4"/>
      <c r="J740" s="4"/>
      <c r="K740" s="234"/>
      <c r="L740" s="234"/>
      <c r="M740" s="234"/>
      <c r="N740" s="234"/>
      <c r="O740" s="4"/>
      <c r="P740" s="4"/>
      <c r="Q740" s="4"/>
    </row>
    <row r="741" ht="15.75" customHeight="1">
      <c r="A741" s="4"/>
      <c r="B741" s="4"/>
      <c r="C741" s="234"/>
      <c r="D741" s="4"/>
      <c r="E741" s="4"/>
      <c r="F741" s="4"/>
      <c r="G741" s="4"/>
      <c r="H741" s="4"/>
      <c r="I741" s="4"/>
      <c r="J741" s="4"/>
      <c r="K741" s="234"/>
      <c r="L741" s="234"/>
      <c r="M741" s="234"/>
      <c r="N741" s="234"/>
      <c r="O741" s="4"/>
      <c r="P741" s="4"/>
      <c r="Q741" s="4"/>
    </row>
    <row r="742" ht="15.75" customHeight="1">
      <c r="A742" s="4"/>
      <c r="B742" s="4"/>
      <c r="C742" s="234"/>
      <c r="D742" s="4"/>
      <c r="E742" s="4"/>
      <c r="F742" s="4"/>
      <c r="G742" s="4"/>
      <c r="H742" s="4"/>
      <c r="I742" s="4"/>
      <c r="J742" s="4"/>
      <c r="K742" s="234"/>
      <c r="L742" s="234"/>
      <c r="M742" s="234"/>
      <c r="N742" s="234"/>
      <c r="O742" s="4"/>
      <c r="P742" s="4"/>
      <c r="Q742" s="4"/>
    </row>
    <row r="743" ht="15.75" customHeight="1">
      <c r="A743" s="4"/>
      <c r="B743" s="4"/>
      <c r="C743" s="234"/>
      <c r="D743" s="4"/>
      <c r="E743" s="4"/>
      <c r="F743" s="4"/>
      <c r="G743" s="4"/>
      <c r="H743" s="4"/>
      <c r="I743" s="4"/>
      <c r="J743" s="4"/>
      <c r="K743" s="234"/>
      <c r="L743" s="234"/>
      <c r="M743" s="234"/>
      <c r="N743" s="234"/>
      <c r="O743" s="4"/>
      <c r="P743" s="4"/>
      <c r="Q743" s="4"/>
    </row>
    <row r="744" ht="15.75" customHeight="1">
      <c r="A744" s="4"/>
      <c r="B744" s="4"/>
      <c r="C744" s="234"/>
      <c r="D744" s="4"/>
      <c r="E744" s="4"/>
      <c r="F744" s="4"/>
      <c r="G744" s="4"/>
      <c r="H744" s="4"/>
      <c r="I744" s="4"/>
      <c r="J744" s="4"/>
      <c r="K744" s="234"/>
      <c r="L744" s="234"/>
      <c r="M744" s="234"/>
      <c r="N744" s="234"/>
      <c r="O744" s="4"/>
      <c r="P744" s="4"/>
      <c r="Q744" s="4"/>
    </row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R1:AC1"/>
    <mergeCell ref="S3:V3"/>
  </mergeCells>
  <dataValidations>
    <dataValidation type="list" allowBlank="1" showErrorMessage="1" sqref="Q3">
      <formula1>"15.0,20.0"</formula1>
    </dataValidation>
    <dataValidation type="list" allowBlank="1" showInputMessage="1" showErrorMessage="1" prompt="Select the number of plates at this weight from the pull down menu" sqref="B1:E1">
      <formula1>"0.0,2.0,4.0,6.0,8.0,10.0,12.0,14.0,16.0,18.0,20.0"</formula1>
    </dataValidation>
    <dataValidation type="list" allowBlank="1" showInputMessage="1" showErrorMessage="1" prompt="Select the number of plates at this weight from the pull down menu" sqref="G1:M1">
      <formula1>"0.0,2.0,4.0"</formula1>
    </dataValidation>
    <dataValidation type="list" allowBlank="1" showInputMessage="1" showErrorMessage="1" prompt="Select Pounds or Kilos from the drop down menu" sqref="A2">
      <formula1>"Pounds,Kilos"</formula1>
    </dataValidation>
    <dataValidation type="list" allowBlank="1" showInputMessage="1" showErrorMessage="1" prompt="Select the number of plates at this weight from the pull down menu" sqref="F1">
      <formula1>"0.0,2.0,4.0,6.0,8.0,10.0"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pageSetUpPr/>
  </sheetPr>
  <sheetViews>
    <sheetView workbookViewId="0"/>
  </sheetViews>
  <sheetFormatPr customHeight="1" defaultColWidth="14.43" defaultRowHeight="15.0"/>
  <cols>
    <col customWidth="1" min="1" max="1" width="32.29"/>
    <col customWidth="1" min="2" max="2" width="8.71"/>
    <col customWidth="1" min="3" max="11" width="5.86"/>
    <col customWidth="1" min="12" max="12" width="5.29"/>
    <col customWidth="1" min="13" max="13" width="7.57"/>
    <col customWidth="1" min="14" max="14" width="23.14"/>
    <col customWidth="1" min="15" max="15" width="7.57"/>
    <col customWidth="1" hidden="1" min="16" max="17" width="7.57"/>
    <col customWidth="1" hidden="1" min="18" max="18" width="7.43"/>
    <col customWidth="1" hidden="1" min="19" max="19" width="8.43"/>
    <col customWidth="1" hidden="1" min="20" max="20" width="6.57"/>
    <col customWidth="1" hidden="1" min="21" max="21" width="6.0"/>
    <col customWidth="1" hidden="1" min="22" max="24" width="15.14"/>
    <col customWidth="1" hidden="1" min="25" max="31" width="14.43"/>
    <col customWidth="1" min="32" max="44" width="5.86"/>
    <col customWidth="1" min="45" max="45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107" t="s">
        <v>53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11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114">
        <f>IF(Personalizacion!$K$6="Lbs",55,25)</f>
        <v>25</v>
      </c>
      <c r="AG2" s="115">
        <f>IF(Personalizacion!$K$6="Lbs",45,20)</f>
        <v>20</v>
      </c>
      <c r="AH2" s="116">
        <f>IF(Personalizacion!$K$6="Lbs",35,15)</f>
        <v>15</v>
      </c>
      <c r="AI2" s="117">
        <f>IF(Personalizacion!$K$6="Lbs",25,10)</f>
        <v>10</v>
      </c>
      <c r="AJ2" s="118">
        <f>IF(Personalizacion!$K$6="Lbs",15,5)</f>
        <v>5</v>
      </c>
      <c r="AK2" s="119">
        <f>IF(Personalizacion!$K$6="Lbs",10,2.5)</f>
        <v>2.5</v>
      </c>
      <c r="AL2" s="115">
        <f>IF(Personalizacion!$K$6="Lbs",5,2)</f>
        <v>2</v>
      </c>
      <c r="AM2" s="117">
        <f>IF(Personalizacion!$K$6="Lbs",2.5,1.5)</f>
        <v>1.5</v>
      </c>
      <c r="AN2" s="101">
        <f>IF(Personalizacion!$K$6="Lbs",1.5,1.25)</f>
        <v>1.25</v>
      </c>
      <c r="AO2" s="114">
        <f>IF(Personalizacion!$K$6="Lbs",1,1)</f>
        <v>1</v>
      </c>
      <c r="AP2" s="115">
        <f>IF(Personalizacion!$K$6="Lbs",0.75,0.5)</f>
        <v>0.5</v>
      </c>
      <c r="AQ2" s="117">
        <f>IF(Personalizacion!$K$6="Lbs",0.5,0.25)</f>
        <v>0.25</v>
      </c>
      <c r="AR2" s="120" t="str">
        <f>IF(Personalizacion!$K$6="Lbs",0.25,"")</f>
        <v/>
      </c>
      <c r="AS2" s="121" t="s">
        <v>62</v>
      </c>
    </row>
    <row r="3" ht="15.0" customHeight="1">
      <c r="A3" s="122" t="str">
        <f>Personalizacion!$I$13</f>
        <v>Sentadilla</v>
      </c>
      <c r="B3" s="122">
        <f>Personalizacion!$J13</f>
        <v>68</v>
      </c>
      <c r="C3" s="123" t="str">
        <f>IF(Personalizacion!$K$13="Modified","3x5+","5x3+")</f>
        <v>5x3+</v>
      </c>
      <c r="D3" s="124">
        <f t="shared" ref="D3:F3" si="1">S3</f>
        <v>40</v>
      </c>
      <c r="E3" s="124">
        <f t="shared" si="1"/>
        <v>47.5</v>
      </c>
      <c r="F3" s="124">
        <f t="shared" si="1"/>
        <v>57.5</v>
      </c>
      <c r="G3" s="106"/>
      <c r="H3" s="125"/>
      <c r="I3" s="125"/>
      <c r="J3" s="125"/>
      <c r="K3" s="125"/>
      <c r="L3" s="125"/>
      <c r="M3" s="4"/>
      <c r="N3" s="126"/>
      <c r="O3" s="4"/>
      <c r="P3" s="4"/>
      <c r="Q3" s="4"/>
      <c r="R3" s="4"/>
      <c r="S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40</v>
      </c>
      <c r="T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47.5</v>
      </c>
      <c r="U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57.5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128">
        <f t="array" ref="AF3">IF(OR($B3="Wgt",$B3="Reset",$B3="Retest"),0,IF(Personalizacion!$K$6="Lbs",INDEX(#REF!,MATCH($B3,#REF!,0)),INDEX('Kg BarCalc'!B:B,MATCH($B3,'Kg BarCalc'!$A:$A,0))))</f>
        <v>0</v>
      </c>
      <c r="AG3" s="129">
        <f t="array" ref="AG3">IF(OR($B3="Wgt",$B3="Reset",$B3="Retest"),0,IF(Personalizacion!$K$6="Lbs",INDEX(#REF!,MATCH($B3,#REF!,0)),INDEX('Kg BarCalc'!C:C,MATCH($B3,'Kg BarCalc'!$A:$A,0))))</f>
        <v>1</v>
      </c>
      <c r="AH3" s="130">
        <f t="array" ref="AH3">IF(OR($B3="Wgt",$B3="Reset",$B3="Retest"),0,IF(Personalizacion!$K$6="Lbs",INDEX(#REF!,MATCH($B3,#REF!,0)),INDEX('Kg BarCalc'!D:D,MATCH($B3,'Kg BarCalc'!$A:$A,0))))</f>
        <v>0</v>
      </c>
      <c r="AI3" s="131">
        <f t="array" ref="AI3">IF(OR($B3="Wgt",$B3="Reset",$B3="Retest"),0,IF(Personalizacion!$K$6="Lbs",INDEX(#REF!,MATCH($B3,#REF!,0)),INDEX('Kg BarCalc'!E:E,MATCH($B3,'Kg BarCalc'!$A:$A,0))))</f>
        <v>0</v>
      </c>
      <c r="AJ3" s="132">
        <f t="array" ref="AJ3">IF(OR($B3="Wgt",$B3="Reset",$B3="Retest"),0,IF(Personalizacion!$K$6="Lbs",INDEX(#REF!,MATCH($B3,#REF!,0)),INDEX('Kg BarCalc'!F:F,MATCH($B3,'Kg BarCalc'!$A:$A,0))))</f>
        <v>0</v>
      </c>
      <c r="AK3" s="133">
        <f t="array" ref="AK3">IF(OR($B3="Wgt",$B3="Reset",$B3="Retest"),0,IF(Personalizacion!$K$6="Lbs",INDEX(#REF!,MATCH($B3,#REF!,0)),INDEX('Kg BarCalc'!G:G,MATCH($B3,'Kg BarCalc'!$A:$A,0))))</f>
        <v>1</v>
      </c>
      <c r="AL3" s="129">
        <f t="array" ref="AL3">IF(OR($B3="Wgt",$B3="Reset",$B3="Retest"),0,IF(Personalizacion!$K$6="Lbs",INDEX(#REF!,MATCH($B3,#REF!,0)),INDEX('Kg BarCalc'!H:H,MATCH($B3,'Kg BarCalc'!$A:$A,0))))</f>
        <v>0</v>
      </c>
      <c r="AM3" s="131">
        <f t="array" ref="AM3">IF(OR($B3="Wgt",$B3="Reset",$B3="Retest"),0,IF(Personalizacion!$K$6="Lbs",INDEX(#REF!,MATCH($B3,#REF!,0)),INDEX('Kg BarCalc'!I:I,MATCH($B3,'Kg BarCalc'!$A:$A,0))))</f>
        <v>0</v>
      </c>
      <c r="AN3" s="101">
        <f t="array" ref="AN3">IF(OR($B3="Wgt",$B3="Reset",$B3="Retest"),0,IF(Personalizacion!$K$6="Lbs",INDEX(#REF!,MATCH($B3,#REF!,0)),INDEX('Kg BarCalc'!J:J,MATCH($B3,'Kg BarCalc'!$A:$A,0))))</f>
        <v>0</v>
      </c>
      <c r="AO3" s="128">
        <f t="array" ref="AO3">IF(OR($B3="Wgt",$B3="Reset",$B3="Retest"),0,IF(Personalizacion!$K$6="Lbs",INDEX(#REF!,MATCH($B3,#REF!,0)),INDEX('Kg BarCalc'!K:K,MATCH($B3,'Kg BarCalc'!$A:$A,0))))</f>
        <v>0</v>
      </c>
      <c r="AP3" s="129">
        <f t="array" ref="AP3">IF(OR($B3="Wgt",$B3="Reset",$B3="Retest"),0,IF(Personalizacion!$K$6="Lbs",INDEX(#REF!,MATCH($B3,#REF!,0)),INDEX('Kg BarCalc'!L:L,MATCH($B3,'Kg BarCalc'!$A:$A,0))))</f>
        <v>0</v>
      </c>
      <c r="AQ3" s="131">
        <f t="array" ref="AQ3">IF(OR($B3="Wgt",$B3="Reset",$B3="Retest"),0,IF(Personalizacion!$K$6="Lbs",INDEX(#REF!,MATCH($B3,#REF!,0)),INDEX('Kg BarCalc'!M:M,MATCH($B3,'Kg BarCalc'!$A:$A,0))))</f>
        <v>0</v>
      </c>
      <c r="AR3" s="133" t="str">
        <f t="array" ref="AR3">IF(OR($B3="Wgt",$B3="Reset",$B3="Retest"),0,IF(Personalizacion!$K$6="Lbs",INDEX(#REF!,MATCH($B3,#REF!,0)),"-"))</f>
        <v>-</v>
      </c>
      <c r="AS3" s="4"/>
    </row>
    <row r="4" ht="15.0" customHeight="1">
      <c r="A4" s="134"/>
      <c r="B4" s="102"/>
      <c r="C4" s="102"/>
      <c r="D4" s="100"/>
      <c r="E4" s="100"/>
      <c r="F4" s="100"/>
      <c r="G4" s="135"/>
      <c r="H4" s="135"/>
      <c r="I4" s="135"/>
      <c r="J4" s="125"/>
      <c r="K4" s="135"/>
      <c r="L4" s="106"/>
      <c r="M4" s="4"/>
      <c r="N4" s="181" t="s">
        <v>63</v>
      </c>
      <c r="O4" s="4"/>
      <c r="P4" s="4"/>
      <c r="Q4" s="4"/>
      <c r="R4" s="4"/>
      <c r="S4" s="127"/>
      <c r="T4" s="127"/>
      <c r="U4" s="127"/>
      <c r="V4" s="4"/>
      <c r="W4" s="4"/>
      <c r="X4" s="4"/>
      <c r="Y4" s="4"/>
      <c r="Z4" s="4"/>
      <c r="AA4" s="4"/>
      <c r="AB4" s="4"/>
      <c r="AC4" s="4"/>
      <c r="AD4" s="4"/>
      <c r="AE4" s="4"/>
      <c r="AF4" s="137"/>
      <c r="AG4" s="137"/>
      <c r="AH4" s="138"/>
      <c r="AI4" s="137"/>
      <c r="AJ4" s="137"/>
      <c r="AK4" s="139"/>
      <c r="AL4" s="137"/>
      <c r="AM4" s="137"/>
      <c r="AN4" s="140"/>
      <c r="AO4" s="137"/>
      <c r="AP4" s="137"/>
      <c r="AQ4" s="137"/>
      <c r="AR4" s="139"/>
      <c r="AS4" s="4"/>
    </row>
    <row r="5" ht="15.0" customHeight="1">
      <c r="A5" s="141" t="str">
        <f>Personalizacion!$I$14</f>
        <v>Press de banca</v>
      </c>
      <c r="B5" s="142">
        <f>Personalizacion!$J14</f>
        <v>68</v>
      </c>
      <c r="C5" s="142" t="str">
        <f>IF(Personalizacion!$K$14="Modified","4x8","3x10")</f>
        <v>3x10</v>
      </c>
      <c r="D5" s="143">
        <f t="shared" ref="D5:F5" si="2">S5</f>
        <v>40</v>
      </c>
      <c r="E5" s="143">
        <f t="shared" si="2"/>
        <v>47.5</v>
      </c>
      <c r="F5" s="143">
        <f t="shared" si="2"/>
        <v>57.5</v>
      </c>
      <c r="G5" s="144"/>
      <c r="H5" s="144"/>
      <c r="I5" s="145"/>
      <c r="J5" s="135"/>
      <c r="K5" s="146" t="s">
        <v>64</v>
      </c>
      <c r="L5" s="147"/>
      <c r="M5" s="4"/>
      <c r="N5" s="113"/>
      <c r="O5" s="4"/>
      <c r="P5" s="4"/>
      <c r="Q5" s="4"/>
      <c r="R5" s="4"/>
      <c r="S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40</v>
      </c>
      <c r="T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47.5</v>
      </c>
      <c r="U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57.5</v>
      </c>
      <c r="V5" s="4"/>
      <c r="W5" s="4"/>
      <c r="X5" s="4"/>
      <c r="Y5" s="4"/>
      <c r="Z5" s="4"/>
      <c r="AA5" s="4"/>
      <c r="AB5" s="4"/>
      <c r="AC5" s="4"/>
      <c r="AD5" s="4"/>
      <c r="AE5" s="4">
        <f t="shared" ref="AE5:AE10" si="4">IF(OR(B5="Wgt",B5="Reset"),0,SUM(B5*SUM(G5:J5)))</f>
        <v>0</v>
      </c>
      <c r="AF5" s="128">
        <f t="array" ref="AF5">IF(OR($B5="Wgt",$B5="Reset",$B5="Retest"),0,IF(Personalizacion!$K$6="Lbs",INDEX(#REF!,MATCH($B5,#REF!,0)),INDEX('Kg BarCalc'!B:B,MATCH($B5,'Kg BarCalc'!$A:$A,0))))</f>
        <v>0</v>
      </c>
      <c r="AG5" s="129">
        <f t="array" ref="AG5">IF(OR($B5="Wgt",$B5="Reset",$B5="Retest"),0,IF(Personalizacion!$K$6="Lbs",INDEX(#REF!,MATCH($B5,#REF!,0)),INDEX('Kg BarCalc'!C:C,MATCH($B5,'Kg BarCalc'!$A:$A,0))))</f>
        <v>1</v>
      </c>
      <c r="AH5" s="130">
        <f t="array" ref="AH5">IF(OR($B5="Wgt",$B5="Reset",$B5="Retest"),0,IF(Personalizacion!$K$6="Lbs",INDEX(#REF!,MATCH($B5,#REF!,0)),INDEX('Kg BarCalc'!D:D,MATCH($B5,'Kg BarCalc'!$A:$A,0))))</f>
        <v>0</v>
      </c>
      <c r="AI5" s="131">
        <f t="array" ref="AI5">IF(OR($B5="Wgt",$B5="Reset",$B5="Retest"),0,IF(Personalizacion!$K$6="Lbs",INDEX(#REF!,MATCH($B5,#REF!,0)),INDEX('Kg BarCalc'!E:E,MATCH($B5,'Kg BarCalc'!$A:$A,0))))</f>
        <v>0</v>
      </c>
      <c r="AJ5" s="132">
        <f t="array" ref="AJ5">IF(OR($B5="Wgt",$B5="Reset",$B5="Retest"),0,IF(Personalizacion!$K$6="Lbs",INDEX(#REF!,MATCH($B5,#REF!,0)),INDEX('Kg BarCalc'!F:F,MATCH($B5,'Kg BarCalc'!$A:$A,0))))</f>
        <v>0</v>
      </c>
      <c r="AK5" s="133">
        <f t="array" ref="AK5">IF(OR($B5="Wgt",$B5="Reset",$B5="Retest"),0,IF(Personalizacion!$K$6="Lbs",INDEX(#REF!,MATCH($B5,#REF!,0)),INDEX('Kg BarCalc'!G:G,MATCH($B5,'Kg BarCalc'!$A:$A,0))))</f>
        <v>1</v>
      </c>
      <c r="AL5" s="129">
        <f t="array" ref="AL5">IF(OR($B5="Wgt",$B5="Reset",$B5="Retest"),0,IF(Personalizacion!$K$6="Lbs",INDEX(#REF!,MATCH($B5,#REF!,0)),INDEX('Kg BarCalc'!H:H,MATCH($B5,'Kg BarCalc'!$A:$A,0))))</f>
        <v>0</v>
      </c>
      <c r="AM5" s="131">
        <f t="array" ref="AM5">IF(OR($B5="Wgt",$B5="Reset",$B5="Retest"),0,IF(Personalizacion!$K$6="Lbs",INDEX(#REF!,MATCH($B5,#REF!,0)),INDEX('Kg BarCalc'!I:I,MATCH($B5,'Kg BarCalc'!$A:$A,0))))</f>
        <v>0</v>
      </c>
      <c r="AN5" s="101">
        <f t="array" ref="AN5">IF(OR($B5="Wgt",$B5="Reset",$B5="Retest"),0,IF(Personalizacion!$K$6="Lbs",INDEX(#REF!,MATCH($B5,#REF!,0)),INDEX('Kg BarCalc'!J:J,MATCH($B5,'Kg BarCalc'!$A:$A,0))))</f>
        <v>0</v>
      </c>
      <c r="AO5" s="128">
        <f t="array" ref="AO5">IF(OR($B5="Wgt",$B5="Reset",$B5="Retest"),0,IF(Personalizacion!$K$6="Lbs",INDEX(#REF!,MATCH($B5,#REF!,0)),INDEX('Kg BarCalc'!K:K,MATCH($B5,'Kg BarCalc'!$A:$A,0))))</f>
        <v>0</v>
      </c>
      <c r="AP5" s="129">
        <f t="array" ref="AP5">IF(OR($B5="Wgt",$B5="Reset",$B5="Retest"),0,IF(Personalizacion!$K$6="Lbs",INDEX(#REF!,MATCH($B5,#REF!,0)),INDEX('Kg BarCalc'!L:L,MATCH($B5,'Kg BarCalc'!$A:$A,0))))</f>
        <v>0</v>
      </c>
      <c r="AQ5" s="131">
        <f t="array" ref="AQ5">IF(OR($B5="Wgt",$B5="Reset",$B5="Retest"),0,IF(Personalizacion!$K$6="Lbs",INDEX(#REF!,MATCH($B5,#REF!,0)),INDEX('Kg BarCalc'!M:M,MATCH($B5,'Kg BarCalc'!$A:$A,0))))</f>
        <v>0</v>
      </c>
      <c r="AR5" s="133" t="str">
        <f t="array" ref="AR5">IF(OR($B5="Wgt",$B5="Reset",$B5="Retest"),0,IF(Personalizacion!$K$6="Lbs",INDEX(#REF!,MATCH($B5,#REF!,0)),"-"))</f>
        <v>-</v>
      </c>
      <c r="AS5" s="4"/>
    </row>
    <row r="6">
      <c r="A6" s="141" t="str">
        <f>IF(Personalizacion!$I$15="Opt Tier 2","",Personalizacion!$I$15)</f>
        <v/>
      </c>
      <c r="B6" s="142" t="str">
        <f>Personalizacion!$J15</f>
        <v/>
      </c>
      <c r="C6" s="142" t="str">
        <f>IF(Personalizacion!$K$15="Modified","4x8","3x10")</f>
        <v>4x8</v>
      </c>
      <c r="D6" s="143">
        <f t="shared" ref="D6:F6" si="3">S6</f>
        <v>0</v>
      </c>
      <c r="E6" s="143">
        <f t="shared" si="3"/>
        <v>0</v>
      </c>
      <c r="F6" s="143">
        <f t="shared" si="3"/>
        <v>0</v>
      </c>
      <c r="G6" s="144"/>
      <c r="H6" s="144"/>
      <c r="I6" s="145"/>
      <c r="J6" s="135"/>
      <c r="K6" s="148"/>
      <c r="L6" s="149"/>
      <c r="M6" s="4"/>
      <c r="N6" s="113"/>
      <c r="O6" s="4"/>
      <c r="P6" s="4"/>
      <c r="Q6" s="4"/>
      <c r="R6" s="127"/>
      <c r="S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T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U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V6" s="4"/>
      <c r="W6" s="4"/>
      <c r="X6" s="4"/>
      <c r="Y6" s="4"/>
      <c r="Z6" s="4"/>
      <c r="AA6" s="4"/>
      <c r="AB6" s="4"/>
      <c r="AC6" s="4"/>
      <c r="AD6" s="4"/>
      <c r="AE6" s="4">
        <f t="shared" si="4"/>
        <v>0</v>
      </c>
      <c r="AF6" s="128" t="str">
        <f t="array" ref="AF6">IF(OR($B6="Wgt",$B6="Reset",$B6="Retest"),0,IF(Personalizacion!$K$6="Lbs",INDEX(#REF!,MATCH($B6,#REF!,0)),INDEX('Kg BarCalc'!B:B,MATCH($B6,'Kg BarCalc'!$A:$A,0))))</f>
        <v>-</v>
      </c>
      <c r="AG6" s="129" t="str">
        <f t="array" ref="AG6">IF(OR($B6="Wgt",$B6="Reset",$B6="Retest"),0,IF(Personalizacion!$K$6="Lbs",INDEX(#REF!,MATCH($B6,#REF!,0)),INDEX('Kg BarCalc'!C:C,MATCH($B6,'Kg BarCalc'!$A:$A,0))))</f>
        <v>-</v>
      </c>
      <c r="AH6" s="130" t="str">
        <f t="array" ref="AH6">IF(OR($B6="Wgt",$B6="Reset",$B6="Retest"),0,IF(Personalizacion!$K$6="Lbs",INDEX(#REF!,MATCH($B6,#REF!,0)),INDEX('Kg BarCalc'!D:D,MATCH($B6,'Kg BarCalc'!$A:$A,0))))</f>
        <v>B</v>
      </c>
      <c r="AI6" s="131" t="str">
        <f t="array" ref="AI6">IF(OR($B6="Wgt",$B6="Reset",$B6="Retest"),0,IF(Personalizacion!$K$6="Lbs",INDEX(#REF!,MATCH($B6,#REF!,0)),INDEX('Kg BarCalc'!E:E,MATCH($B6,'Kg BarCalc'!$A:$A,0))))</f>
        <v>A</v>
      </c>
      <c r="AJ6" s="132" t="str">
        <f t="array" ref="AJ6">IF(OR($B6="Wgt",$B6="Reset",$B6="Retest"),0,IF(Personalizacion!$K$6="Lbs",INDEX(#REF!,MATCH($B6,#REF!,0)),INDEX('Kg BarCalc'!F:F,MATCH($B6,'Kg BarCalc'!$A:$A,0))))</f>
        <v>R</v>
      </c>
      <c r="AK6" s="133" t="str">
        <f t="array" ref="AK6">IF(OR($B6="Wgt",$B6="Reset",$B6="Retest"),0,IF(Personalizacion!$K$6="Lbs",INDEX(#REF!,MATCH($B6,#REF!,0)),INDEX('Kg BarCalc'!G:G,MATCH($B6,'Kg BarCalc'!$A:$A,0))))</f>
        <v>-</v>
      </c>
      <c r="AL6" s="129" t="str">
        <f t="array" ref="AL6">IF(OR($B6="Wgt",$B6="Reset",$B6="Retest"),0,IF(Personalizacion!$K$6="Lbs",INDEX(#REF!,MATCH($B6,#REF!,0)),INDEX('Kg BarCalc'!H:H,MATCH($B6,'Kg BarCalc'!$A:$A,0))))</f>
        <v>O</v>
      </c>
      <c r="AM6" s="131" t="str">
        <f t="array" ref="AM6">IF(OR($B6="Wgt",$B6="Reset",$B6="Retest"),0,IF(Personalizacion!$K$6="Lbs",INDEX(#REF!,MATCH($B6,#REF!,0)),INDEX('Kg BarCalc'!I:I,MATCH($B6,'Kg BarCalc'!$A:$A,0))))</f>
        <v>N</v>
      </c>
      <c r="AN6" s="101" t="str">
        <f t="array" ref="AN6">IF(OR($B6="Wgt",$B6="Reset",$B6="Retest"),0,IF(Personalizacion!$K$6="Lbs",INDEX(#REF!,MATCH($B6,#REF!,0)),INDEX('Kg BarCalc'!J:J,MATCH($B6,'Kg BarCalc'!$A:$A,0))))</f>
        <v>L</v>
      </c>
      <c r="AO6" s="128" t="str">
        <f t="array" ref="AO6">IF(OR($B6="Wgt",$B6="Reset",$B6="Retest"),0,IF(Personalizacion!$K$6="Lbs",INDEX(#REF!,MATCH($B6,#REF!,0)),INDEX('Kg BarCalc'!K:K,MATCH($B6,'Kg BarCalc'!$A:$A,0))))</f>
        <v>Y</v>
      </c>
      <c r="AP6" s="129" t="str">
        <f t="array" ref="AP6">IF(OR($B6="Wgt",$B6="Reset",$B6="Retest"),0,IF(Personalizacion!$K$6="Lbs",INDEX(#REF!,MATCH($B6,#REF!,0)),INDEX('Kg BarCalc'!L:L,MATCH($B6,'Kg BarCalc'!$A:$A,0))))</f>
        <v>-</v>
      </c>
      <c r="AQ6" s="131" t="str">
        <f t="array" ref="AQ6">IF(OR($B6="Wgt",$B6="Reset",$B6="Retest"),0,IF(Personalizacion!$K$6="Lbs",INDEX(#REF!,MATCH($B6,#REF!,0)),INDEX('Kg BarCalc'!M:M,MATCH($B6,'Kg BarCalc'!$A:$A,0))))</f>
        <v>-</v>
      </c>
      <c r="AR6" s="133" t="str">
        <f t="array" ref="AR6">IF(OR($B6="Wgt",$B6="Reset",$B6="Retest"),0,IF(Personalizacion!$K$6="Lbs",INDEX(#REF!,MATCH($B6,#REF!,0)),"-"))</f>
        <v>-</v>
      </c>
      <c r="AS6" s="4"/>
    </row>
    <row r="7" ht="15.0" customHeight="1">
      <c r="A7" s="150" t="str">
        <f>Personalizacion!$I$16</f>
        <v>Jalon al pecho</v>
      </c>
      <c r="B7" s="151">
        <f>Personalizacion!$J16</f>
        <v>30</v>
      </c>
      <c r="C7" s="151" t="str">
        <f>IF(Personalizacion!$K$16="Modified","4x12+","3x15+")</f>
        <v>3x15+</v>
      </c>
      <c r="D7" s="152" t="str">
        <f t="shared" ref="D7:F7" si="5">S7</f>
        <v/>
      </c>
      <c r="E7" s="152" t="str">
        <f t="shared" si="5"/>
        <v/>
      </c>
      <c r="F7" s="152" t="str">
        <f t="shared" si="5"/>
        <v/>
      </c>
      <c r="G7" s="153"/>
      <c r="H7" s="153"/>
      <c r="I7" s="154"/>
      <c r="J7" s="176"/>
      <c r="K7" s="177" t="s">
        <v>65</v>
      </c>
      <c r="L7" s="147"/>
      <c r="M7" s="4"/>
      <c r="N7" s="113"/>
      <c r="O7" s="4"/>
      <c r="P7" s="4"/>
      <c r="Q7" s="4"/>
      <c r="R7" s="127"/>
      <c r="S7" s="127"/>
      <c r="T7" s="127"/>
      <c r="U7" s="127"/>
      <c r="V7" s="4"/>
      <c r="W7" s="4"/>
      <c r="X7" s="4"/>
      <c r="Y7" s="4"/>
      <c r="Z7" s="4"/>
      <c r="AA7" s="4"/>
      <c r="AB7" s="4"/>
      <c r="AC7" s="4"/>
      <c r="AD7" s="4"/>
      <c r="AE7" s="4">
        <f t="shared" si="4"/>
        <v>0</v>
      </c>
      <c r="AF7" s="137"/>
      <c r="AG7" s="137"/>
      <c r="AH7" s="138"/>
      <c r="AI7" s="137"/>
      <c r="AJ7" s="137"/>
      <c r="AK7" s="139"/>
      <c r="AL7" s="137"/>
      <c r="AM7" s="137"/>
      <c r="AN7" s="137"/>
      <c r="AO7" s="137"/>
      <c r="AP7" s="137"/>
      <c r="AQ7" s="137"/>
      <c r="AR7" s="139"/>
      <c r="AS7" s="4"/>
    </row>
    <row r="8" ht="15.0" customHeight="1">
      <c r="A8" s="150" t="str">
        <f>IF(Personalizacion!$I$17="Opt Tier 3","",Personalizacion!$I$17)</f>
        <v>Curl de biceps barra Z</v>
      </c>
      <c r="B8" s="151" t="str">
        <f>Personalizacion!$J17</f>
        <v/>
      </c>
      <c r="C8" s="151" t="str">
        <f>IF(Personalizacion!$K$17="Modified","4x12+","3x15+")</f>
        <v>4x12+</v>
      </c>
      <c r="D8" s="152" t="str">
        <f t="shared" ref="D8:F8" si="6">S8</f>
        <v/>
      </c>
      <c r="E8" s="152" t="str">
        <f t="shared" si="6"/>
        <v/>
      </c>
      <c r="F8" s="152" t="str">
        <f t="shared" si="6"/>
        <v/>
      </c>
      <c r="G8" s="153"/>
      <c r="H8" s="153"/>
      <c r="I8" s="154"/>
      <c r="J8" s="176"/>
      <c r="K8" s="178"/>
      <c r="L8" s="157"/>
      <c r="M8" s="4"/>
      <c r="N8" s="113"/>
      <c r="O8" s="4"/>
      <c r="P8" s="4"/>
      <c r="Q8" s="4"/>
      <c r="R8" s="127"/>
      <c r="S8" s="127"/>
      <c r="T8" s="127"/>
      <c r="U8" s="127"/>
      <c r="V8" s="4"/>
      <c r="W8" s="4"/>
      <c r="X8" s="4"/>
      <c r="Y8" s="4"/>
      <c r="Z8" s="4"/>
      <c r="AA8" s="4"/>
      <c r="AB8" s="4"/>
      <c r="AC8" s="4"/>
      <c r="AD8" s="4"/>
      <c r="AE8" s="4">
        <f t="shared" si="4"/>
        <v>0</v>
      </c>
      <c r="AF8" s="137"/>
      <c r="AG8" s="137"/>
      <c r="AH8" s="138"/>
      <c r="AI8" s="137"/>
      <c r="AJ8" s="137"/>
      <c r="AK8" s="139"/>
      <c r="AL8" s="137"/>
      <c r="AM8" s="137"/>
      <c r="AN8" s="137"/>
      <c r="AO8" s="137"/>
      <c r="AP8" s="137"/>
      <c r="AQ8" s="137"/>
      <c r="AR8" s="139"/>
      <c r="AS8" s="4"/>
    </row>
    <row r="9">
      <c r="A9" s="150" t="str">
        <f>IF(Personalizacion!$I$18="Opt Tier 3","",Personalizacion!$I$18)</f>
        <v>Peso muerto rumano</v>
      </c>
      <c r="B9" s="159" t="str">
        <f>Personalizacion!$J18</f>
        <v/>
      </c>
      <c r="C9" s="151" t="str">
        <f>IF(Personalizacion!$K$18="Modified","4x12+","3x15+")</f>
        <v>3x15+</v>
      </c>
      <c r="D9" s="160" t="str">
        <f t="shared" ref="D9:F9" si="7">S9</f>
        <v/>
      </c>
      <c r="E9" s="160" t="str">
        <f t="shared" si="7"/>
        <v/>
      </c>
      <c r="F9" s="160" t="str">
        <f t="shared" si="7"/>
        <v/>
      </c>
      <c r="G9" s="161"/>
      <c r="H9" s="161"/>
      <c r="I9" s="162"/>
      <c r="J9" s="176"/>
      <c r="K9" s="178"/>
      <c r="L9" s="157"/>
      <c r="M9" s="4"/>
      <c r="N9" s="113"/>
      <c r="O9" s="4"/>
      <c r="P9" s="4"/>
      <c r="Q9" s="4"/>
      <c r="R9" s="127"/>
      <c r="S9" s="127"/>
      <c r="T9" s="127"/>
      <c r="U9" s="127"/>
      <c r="V9" s="4"/>
      <c r="W9" s="4"/>
      <c r="X9" s="4"/>
      <c r="Y9" s="4"/>
      <c r="Z9" s="4"/>
      <c r="AA9" s="4"/>
      <c r="AB9" s="4"/>
      <c r="AC9" s="4"/>
      <c r="AD9" s="4"/>
      <c r="AE9" s="4">
        <f t="shared" si="4"/>
        <v>0</v>
      </c>
      <c r="AF9" s="137"/>
      <c r="AG9" s="137"/>
      <c r="AH9" s="138"/>
      <c r="AI9" s="137"/>
      <c r="AJ9" s="137"/>
      <c r="AK9" s="139"/>
      <c r="AL9" s="137"/>
      <c r="AM9" s="137"/>
      <c r="AN9" s="137"/>
      <c r="AO9" s="137"/>
      <c r="AP9" s="137"/>
      <c r="AQ9" s="137"/>
      <c r="AR9" s="139"/>
      <c r="AS9" s="4"/>
    </row>
    <row r="10">
      <c r="A10" s="150" t="str">
        <f>IF(Personalizacion!$I$19="Opt Tier 3","",Personalizacion!$I$19)</f>
        <v>Extension de triceps en polea alta</v>
      </c>
      <c r="B10" s="151" t="str">
        <f>Personalizacion!$J19</f>
        <v/>
      </c>
      <c r="C10" s="151" t="str">
        <f>IF(Personalizacion!$K$19="Modified","4x12+","3x15+")</f>
        <v>4x12+</v>
      </c>
      <c r="D10" s="152" t="str">
        <f t="shared" ref="D10:F10" si="8">S10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3"/>
      <c r="J10" s="176"/>
      <c r="K10" s="179"/>
      <c r="L10" s="164"/>
      <c r="M10" s="4"/>
      <c r="N10" s="126"/>
      <c r="O10" s="4"/>
      <c r="P10" s="4"/>
      <c r="Q10" s="4"/>
      <c r="R10" s="127"/>
      <c r="S10" s="127"/>
      <c r="T10" s="127"/>
      <c r="U10" s="127"/>
      <c r="V10" s="4"/>
      <c r="W10" s="4"/>
      <c r="X10" s="4"/>
      <c r="Y10" s="4"/>
      <c r="Z10" s="4"/>
      <c r="AA10" s="4"/>
      <c r="AB10" s="4"/>
      <c r="AC10" s="4"/>
      <c r="AD10" s="4"/>
      <c r="AE10" s="4">
        <f t="shared" si="4"/>
        <v>0</v>
      </c>
      <c r="AF10" s="137"/>
      <c r="AG10" s="137"/>
      <c r="AH10" s="138"/>
      <c r="AI10" s="137"/>
      <c r="AJ10" s="137"/>
      <c r="AK10" s="139"/>
      <c r="AL10" s="137"/>
      <c r="AM10" s="137"/>
      <c r="AN10" s="137"/>
      <c r="AO10" s="137"/>
      <c r="AP10" s="137"/>
      <c r="AQ10" s="137"/>
      <c r="AR10" s="139"/>
      <c r="AS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0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137"/>
      <c r="AG11" s="137"/>
      <c r="AH11" s="138"/>
      <c r="AI11" s="137"/>
      <c r="AJ11" s="137"/>
      <c r="AK11" s="139"/>
      <c r="AL11" s="137"/>
      <c r="AM11" s="137"/>
      <c r="AN11" s="137"/>
      <c r="AO11" s="137"/>
      <c r="AP11" s="137"/>
      <c r="AQ11" s="137"/>
      <c r="AR11" s="139"/>
      <c r="AS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16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3"/>
      <c r="AS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128">
        <f>IF(Personalizacion!$K$6="Lbs",55,25)</f>
        <v>25</v>
      </c>
      <c r="AG13" s="129">
        <f>IF(Personalizacion!$K$6="Lbs",45,20)</f>
        <v>20</v>
      </c>
      <c r="AH13" s="130">
        <f>IF(Personalizacion!$K$6="Lbs",35,15)</f>
        <v>15</v>
      </c>
      <c r="AI13" s="131">
        <f>IF(Personalizacion!$K$6="Lbs",25,10)</f>
        <v>10</v>
      </c>
      <c r="AJ13" s="132">
        <f>IF(Personalizacion!$K$6="Lbs",15,5)</f>
        <v>5</v>
      </c>
      <c r="AK13" s="133">
        <f>IF(Personalizacion!$K$6="Lbs",10,2.5)</f>
        <v>2.5</v>
      </c>
      <c r="AL13" s="129">
        <f>IF(Personalizacion!$K$6="Lbs",5,2)</f>
        <v>2</v>
      </c>
      <c r="AM13" s="131">
        <f>IF(Personalizacion!$K$6="Lbs",2.5,1.5)</f>
        <v>1.5</v>
      </c>
      <c r="AN13" s="101">
        <f>IF(Personalizacion!$K$6="Lbs",1.5,1.25)</f>
        <v>1.25</v>
      </c>
      <c r="AO13" s="128">
        <f>IF(Personalizacion!$K$6="Lbs",1,1)</f>
        <v>1</v>
      </c>
      <c r="AP13" s="129">
        <f>IF(Personalizacion!$K$6="Lbs",0.75,0.5)</f>
        <v>0.5</v>
      </c>
      <c r="AQ13" s="131">
        <f>IF(Personalizacion!$K$6="Lbs",0.5,0.25)</f>
        <v>0.25</v>
      </c>
      <c r="AR13" s="133" t="str">
        <f>IF(Personalizacion!$K$6="Lbs",0.25,"")</f>
        <v/>
      </c>
      <c r="AS13" s="121" t="s">
        <v>62</v>
      </c>
    </row>
    <row r="14" ht="15.0" customHeight="1">
      <c r="A14" s="122" t="str">
        <f>Personalizacion!$I$21</f>
        <v>Press militar</v>
      </c>
      <c r="B14" s="122">
        <f>Personalizacion!$J21</f>
        <v>68</v>
      </c>
      <c r="C14" s="123" t="str">
        <f>IF(Personalizacion!$K$21="Modified","3x5+","5x3+")</f>
        <v>5x3+</v>
      </c>
      <c r="D14" s="124">
        <f t="shared" ref="D14:F14" si="9">S14</f>
        <v>40</v>
      </c>
      <c r="E14" s="124">
        <f t="shared" si="9"/>
        <v>47.5</v>
      </c>
      <c r="F14" s="124">
        <f t="shared" si="9"/>
        <v>57.5</v>
      </c>
      <c r="G14" s="106"/>
      <c r="H14" s="125"/>
      <c r="I14" s="125"/>
      <c r="J14" s="125"/>
      <c r="K14" s="125"/>
      <c r="L14" s="125"/>
      <c r="M14" s="4"/>
      <c r="O14" s="4"/>
      <c r="P14" s="4"/>
      <c r="Q14" s="4"/>
      <c r="R14" s="4"/>
      <c r="S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40</v>
      </c>
      <c r="T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47.5</v>
      </c>
      <c r="U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57.5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128">
        <f t="array" ref="AF14">IF(OR($B14="Wgt",$B14="Reset",$B14="Retest"),0,IF(Personalizacion!$K$6="Lbs",INDEX(#REF!,MATCH($B14,#REF!,0)),INDEX('Kg BarCalc'!B:B,MATCH($B14,'Kg BarCalc'!$A:$A,0))))</f>
        <v>0</v>
      </c>
      <c r="AG14" s="129">
        <f t="array" ref="AG14">IF(OR($B14="Wgt",$B14="Reset",$B14="Retest"),0,IF(Personalizacion!$K$6="Lbs",INDEX(#REF!,MATCH($B14,#REF!,0)),INDEX('Kg BarCalc'!C:C,MATCH($B14,'Kg BarCalc'!$A:$A,0))))</f>
        <v>1</v>
      </c>
      <c r="AH14" s="130">
        <f t="array" ref="AH14">IF(OR($B14="Wgt",$B14="Reset",$B14="Retest"),0,IF(Personalizacion!$K$6="Lbs",INDEX(#REF!,MATCH($B14,#REF!,0)),INDEX('Kg BarCalc'!D:D,MATCH($B14,'Kg BarCalc'!$A:$A,0))))</f>
        <v>0</v>
      </c>
      <c r="AI14" s="131">
        <f t="array" ref="AI14">IF(OR($B14="Wgt",$B14="Reset",$B14="Retest"),0,IF(Personalizacion!$K$6="Lbs",INDEX(#REF!,MATCH($B14,#REF!,0)),INDEX('Kg BarCalc'!E:E,MATCH($B14,'Kg BarCalc'!$A:$A,0))))</f>
        <v>0</v>
      </c>
      <c r="AJ14" s="132">
        <f t="array" ref="AJ14">IF(OR($B14="Wgt",$B14="Reset",$B14="Retest"),0,IF(Personalizacion!$K$6="Lbs",INDEX(#REF!,MATCH($B14,#REF!,0)),INDEX('Kg BarCalc'!F:F,MATCH($B14,'Kg BarCalc'!$A:$A,0))))</f>
        <v>0</v>
      </c>
      <c r="AK14" s="133">
        <f t="array" ref="AK14">IF(OR($B14="Wgt",$B14="Reset",$B14="Retest"),0,IF(Personalizacion!$K$6="Lbs",INDEX(#REF!,MATCH($B14,#REF!,0)),INDEX('Kg BarCalc'!G:G,MATCH($B14,'Kg BarCalc'!$A:$A,0))))</f>
        <v>1</v>
      </c>
      <c r="AL14" s="129">
        <f t="array" ref="AL14">IF(OR($B14="Wgt",$B14="Reset",$B14="Retest"),0,IF(Personalizacion!$K$6="Lbs",INDEX(#REF!,MATCH($B14,#REF!,0)),INDEX('Kg BarCalc'!H:H,MATCH($B14,'Kg BarCalc'!$A:$A,0))))</f>
        <v>0</v>
      </c>
      <c r="AM14" s="131">
        <f t="array" ref="AM14">IF(OR($B14="Wgt",$B14="Reset",$B14="Retest"),0,IF(Personalizacion!$K$6="Lbs",INDEX(#REF!,MATCH($B14,#REF!,0)),INDEX('Kg BarCalc'!I:I,MATCH($B14,'Kg BarCalc'!$A:$A,0))))</f>
        <v>0</v>
      </c>
      <c r="AN14" s="101">
        <f t="array" ref="AN14">IF(OR($B14="Wgt",$B14="Reset",$B14="Retest"),0,IF(Personalizacion!$K$6="Lbs",INDEX(#REF!,MATCH($B14,#REF!,0)),INDEX('Kg BarCalc'!J:J,MATCH($B14,'Kg BarCalc'!$A:$A,0))))</f>
        <v>0</v>
      </c>
      <c r="AO14" s="128">
        <f t="array" ref="AO14">IF(OR($B14="Wgt",$B14="Reset",$B14="Retest"),0,IF(Personalizacion!$K$6="Lbs",INDEX(#REF!,MATCH($B14,#REF!,0)),INDEX('Kg BarCalc'!K:K,MATCH($B14,'Kg BarCalc'!$A:$A,0))))</f>
        <v>0</v>
      </c>
      <c r="AP14" s="129">
        <f t="array" ref="AP14">IF(OR($B14="Wgt",$B14="Reset",$B14="Retest"),0,IF(Personalizacion!$K$6="Lbs",INDEX(#REF!,MATCH($B14,#REF!,0)),INDEX('Kg BarCalc'!L:L,MATCH($B14,'Kg BarCalc'!$A:$A,0))))</f>
        <v>0</v>
      </c>
      <c r="AQ14" s="131">
        <f t="array" ref="AQ14">IF(OR($B14="Wgt",$B14="Reset",$B14="Retest"),0,IF(Personalizacion!$K$6="Lbs",INDEX(#REF!,MATCH($B14,#REF!,0)),INDEX('Kg BarCalc'!M:M,MATCH($B14,'Kg BarCalc'!$A:$A,0))))</f>
        <v>0</v>
      </c>
      <c r="AR14" s="133" t="str">
        <f t="array" ref="AR14">IF(OR($B14="Wgt",$B14="Reset",$B14="Retest"),0,IF(Personalizacion!$K$6="Lbs",INDEX(#REF!,MATCH($B14,#REF!,0)),"-"))</f>
        <v>-</v>
      </c>
      <c r="AS14" s="4"/>
    </row>
    <row r="15">
      <c r="A15" s="134"/>
      <c r="B15" s="102"/>
      <c r="C15" s="102"/>
      <c r="D15" s="100"/>
      <c r="E15" s="100"/>
      <c r="F15" s="100"/>
      <c r="G15" s="135"/>
      <c r="H15" s="135"/>
      <c r="I15" s="135"/>
      <c r="J15" s="125"/>
      <c r="K15" s="135"/>
      <c r="L15" s="106"/>
      <c r="M15" s="4"/>
      <c r="O15" s="4"/>
      <c r="P15" s="4"/>
      <c r="Q15" s="4"/>
      <c r="R15" s="4"/>
      <c r="S15" s="127"/>
      <c r="T15" s="127"/>
      <c r="U15" s="127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137"/>
      <c r="AG15" s="137"/>
      <c r="AH15" s="138"/>
      <c r="AI15" s="137"/>
      <c r="AJ15" s="137"/>
      <c r="AK15" s="139"/>
      <c r="AL15" s="137"/>
      <c r="AM15" s="137"/>
      <c r="AN15" s="140"/>
      <c r="AO15" s="137"/>
      <c r="AP15" s="137"/>
      <c r="AQ15" s="137"/>
      <c r="AR15" s="139"/>
      <c r="AS15" s="4"/>
    </row>
    <row r="16" ht="15.0" customHeight="1">
      <c r="A16" s="141" t="str">
        <f>Personalizacion!$I$22</f>
        <v>Peso muerto</v>
      </c>
      <c r="B16" s="142">
        <f>Personalizacion!$J22</f>
        <v>68</v>
      </c>
      <c r="C16" s="142" t="str">
        <f>IF(Personalizacion!$K$22="Modified","4x8","3x10")</f>
        <v>3x10</v>
      </c>
      <c r="D16" s="143">
        <f t="shared" ref="D16:F16" si="10">S16</f>
        <v>40</v>
      </c>
      <c r="E16" s="143">
        <f t="shared" si="10"/>
        <v>47.5</v>
      </c>
      <c r="F16" s="143">
        <f t="shared" si="10"/>
        <v>57.5</v>
      </c>
      <c r="G16" s="144"/>
      <c r="H16" s="144"/>
      <c r="I16" s="145"/>
      <c r="J16" s="135"/>
      <c r="K16" s="146" t="s">
        <v>64</v>
      </c>
      <c r="L16" s="147"/>
      <c r="M16" s="4"/>
      <c r="O16" s="4"/>
      <c r="P16" s="4"/>
      <c r="Q16" s="4"/>
      <c r="R16" s="4"/>
      <c r="S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40</v>
      </c>
      <c r="T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47.5</v>
      </c>
      <c r="U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57.5</v>
      </c>
      <c r="V16" s="4"/>
      <c r="W16" s="4"/>
      <c r="X16" s="4"/>
      <c r="Y16" s="4"/>
      <c r="Z16" s="4"/>
      <c r="AA16" s="4"/>
      <c r="AB16" s="4"/>
      <c r="AC16" s="4"/>
      <c r="AD16" s="4"/>
      <c r="AE16" s="4">
        <f t="shared" ref="AE16:AE21" si="12">IF(OR(B16="Wgt",B16="Reset"),0,SUM(B16*SUM(G16:J16)))</f>
        <v>0</v>
      </c>
      <c r="AF16" s="128">
        <f t="array" ref="AF16">IF(OR($B16="Wgt",$B16="Reset",$B16="Retest"),0,IF(Personalizacion!$K$6="Lbs",INDEX(#REF!,MATCH($B16,#REF!,0)),INDEX('Kg BarCalc'!B:B,MATCH($B16,'Kg BarCalc'!$A:$A,0))))</f>
        <v>0</v>
      </c>
      <c r="AG16" s="129">
        <f t="array" ref="AG16">IF(OR($B16="Wgt",$B16="Reset",$B16="Retest"),0,IF(Personalizacion!$K$6="Lbs",INDEX(#REF!,MATCH($B16,#REF!,0)),INDEX('Kg BarCalc'!C:C,MATCH($B16,'Kg BarCalc'!$A:$A,0))))</f>
        <v>1</v>
      </c>
      <c r="AH16" s="130">
        <f t="array" ref="AH16">IF(OR($B16="Wgt",$B16="Reset",$B16="Retest"),0,IF(Personalizacion!$K$6="Lbs",INDEX(#REF!,MATCH($B16,#REF!,0)),INDEX('Kg BarCalc'!D:D,MATCH($B16,'Kg BarCalc'!$A:$A,0))))</f>
        <v>0</v>
      </c>
      <c r="AI16" s="131">
        <f t="array" ref="AI16">IF(OR($B16="Wgt",$B16="Reset",$B16="Retest"),0,IF(Personalizacion!$K$6="Lbs",INDEX(#REF!,MATCH($B16,#REF!,0)),INDEX('Kg BarCalc'!E:E,MATCH($B16,'Kg BarCalc'!$A:$A,0))))</f>
        <v>0</v>
      </c>
      <c r="AJ16" s="132">
        <f t="array" ref="AJ16">IF(OR($B16="Wgt",$B16="Reset",$B16="Retest"),0,IF(Personalizacion!$K$6="Lbs",INDEX(#REF!,MATCH($B16,#REF!,0)),INDEX('Kg BarCalc'!F:F,MATCH($B16,'Kg BarCalc'!$A:$A,0))))</f>
        <v>0</v>
      </c>
      <c r="AK16" s="133">
        <f t="array" ref="AK16">IF(OR($B16="Wgt",$B16="Reset",$B16="Retest"),0,IF(Personalizacion!$K$6="Lbs",INDEX(#REF!,MATCH($B16,#REF!,0)),INDEX('Kg BarCalc'!G:G,MATCH($B16,'Kg BarCalc'!$A:$A,0))))</f>
        <v>1</v>
      </c>
      <c r="AL16" s="129">
        <f t="array" ref="AL16">IF(OR($B16="Wgt",$B16="Reset",$B16="Retest"),0,IF(Personalizacion!$K$6="Lbs",INDEX(#REF!,MATCH($B16,#REF!,0)),INDEX('Kg BarCalc'!H:H,MATCH($B16,'Kg BarCalc'!$A:$A,0))))</f>
        <v>0</v>
      </c>
      <c r="AM16" s="131">
        <f t="array" ref="AM16">IF(OR($B16="Wgt",$B16="Reset",$B16="Retest"),0,IF(Personalizacion!$K$6="Lbs",INDEX(#REF!,MATCH($B16,#REF!,0)),INDEX('Kg BarCalc'!I:I,MATCH($B16,'Kg BarCalc'!$A:$A,0))))</f>
        <v>0</v>
      </c>
      <c r="AN16" s="101">
        <f t="array" ref="AN16">IF(OR($B16="Wgt",$B16="Reset",$B16="Retest"),0,IF(Personalizacion!$K$6="Lbs",INDEX(#REF!,MATCH($B16,#REF!,0)),INDEX('Kg BarCalc'!J:J,MATCH($B16,'Kg BarCalc'!$A:$A,0))))</f>
        <v>0</v>
      </c>
      <c r="AO16" s="128">
        <f t="array" ref="AO16">IF(OR($B16="Wgt",$B16="Reset",$B16="Retest"),0,IF(Personalizacion!$K$6="Lbs",INDEX(#REF!,MATCH($B16,#REF!,0)),INDEX('Kg BarCalc'!K:K,MATCH($B16,'Kg BarCalc'!$A:$A,0))))</f>
        <v>0</v>
      </c>
      <c r="AP16" s="129">
        <f t="array" ref="AP16">IF(OR($B16="Wgt",$B16="Reset",$B16="Retest"),0,IF(Personalizacion!$K$6="Lbs",INDEX(#REF!,MATCH($B16,#REF!,0)),INDEX('Kg BarCalc'!L:L,MATCH($B16,'Kg BarCalc'!$A:$A,0))))</f>
        <v>0</v>
      </c>
      <c r="AQ16" s="131">
        <f t="array" ref="AQ16">IF(OR($B16="Wgt",$B16="Reset",$B16="Retest"),0,IF(Personalizacion!$K$6="Lbs",INDEX(#REF!,MATCH($B16,#REF!,0)),INDEX('Kg BarCalc'!M:M,MATCH($B16,'Kg BarCalc'!$A:$A,0))))</f>
        <v>0</v>
      </c>
      <c r="AR16" s="133" t="str">
        <f t="array" ref="AR16">IF(OR($B16="Wgt",$B16="Reset",$B16="Retest"),0,IF(Personalizacion!$K$6="Lbs",INDEX(#REF!,MATCH($B16,#REF!,0)),"-"))</f>
        <v>-</v>
      </c>
      <c r="AS16" s="4"/>
    </row>
    <row r="17">
      <c r="A17" s="141" t="str">
        <f>IF(Personalizacion!$I$23="Opt Tier 2","",Personalizacion!$I$23)</f>
        <v/>
      </c>
      <c r="B17" s="142" t="str">
        <f>Personalizacion!$J23</f>
        <v/>
      </c>
      <c r="C17" s="142" t="str">
        <f>IF(Personalizacion!$K$23="Modified","4x8","3x10")</f>
        <v>4x8</v>
      </c>
      <c r="D17" s="174">
        <f t="shared" ref="D17:F17" si="11">S17</f>
        <v>0</v>
      </c>
      <c r="E17" s="174">
        <f t="shared" si="11"/>
        <v>0</v>
      </c>
      <c r="F17" s="174">
        <f t="shared" si="11"/>
        <v>0</v>
      </c>
      <c r="G17" s="144"/>
      <c r="H17" s="144"/>
      <c r="I17" s="145"/>
      <c r="J17" s="135"/>
      <c r="K17" s="148"/>
      <c r="L17" s="149"/>
      <c r="M17" s="4"/>
      <c r="O17" s="4"/>
      <c r="P17" s="4"/>
      <c r="Q17" s="4"/>
      <c r="R17" s="127"/>
      <c r="S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T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U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>
        <f t="shared" si="12"/>
        <v>0</v>
      </c>
      <c r="AF17" s="128" t="str">
        <f t="array" ref="AF17">IF(OR($B17="Wgt",$B17="Reset",$B17="Retest"),0,IF(Personalizacion!$K$6="Lbs",INDEX(#REF!,MATCH($B17,#REF!,0)),INDEX('Kg BarCalc'!B:B,MATCH($B17,'Kg BarCalc'!$A:$A,0))))</f>
        <v>-</v>
      </c>
      <c r="AG17" s="129" t="str">
        <f t="array" ref="AG17">IF(OR($B17="Wgt",$B17="Reset",$B17="Retest"),0,IF(Personalizacion!$K$6="Lbs",INDEX(#REF!,MATCH($B17,#REF!,0)),INDEX('Kg BarCalc'!C:C,MATCH($B17,'Kg BarCalc'!$A:$A,0))))</f>
        <v>-</v>
      </c>
      <c r="AH17" s="130" t="str">
        <f t="array" ref="AH17">IF(OR($B17="Wgt",$B17="Reset",$B17="Retest"),0,IF(Personalizacion!$K$6="Lbs",INDEX(#REF!,MATCH($B17,#REF!,0)),INDEX('Kg BarCalc'!D:D,MATCH($B17,'Kg BarCalc'!$A:$A,0))))</f>
        <v>B</v>
      </c>
      <c r="AI17" s="131" t="str">
        <f t="array" ref="AI17">IF(OR($B17="Wgt",$B17="Reset",$B17="Retest"),0,IF(Personalizacion!$K$6="Lbs",INDEX(#REF!,MATCH($B17,#REF!,0)),INDEX('Kg BarCalc'!E:E,MATCH($B17,'Kg BarCalc'!$A:$A,0))))</f>
        <v>A</v>
      </c>
      <c r="AJ17" s="132" t="str">
        <f t="array" ref="AJ17">IF(OR($B17="Wgt",$B17="Reset",$B17="Retest"),0,IF(Personalizacion!$K$6="Lbs",INDEX(#REF!,MATCH($B17,#REF!,0)),INDEX('Kg BarCalc'!F:F,MATCH($B17,'Kg BarCalc'!$A:$A,0))))</f>
        <v>R</v>
      </c>
      <c r="AK17" s="133" t="str">
        <f t="array" ref="AK17">IF(OR($B17="Wgt",$B17="Reset",$B17="Retest"),0,IF(Personalizacion!$K$6="Lbs",INDEX(#REF!,MATCH($B17,#REF!,0)),INDEX('Kg BarCalc'!G:G,MATCH($B17,'Kg BarCalc'!$A:$A,0))))</f>
        <v>-</v>
      </c>
      <c r="AL17" s="129" t="str">
        <f t="array" ref="AL17">IF(OR($B17="Wgt",$B17="Reset",$B17="Retest"),0,IF(Personalizacion!$K$6="Lbs",INDEX(#REF!,MATCH($B17,#REF!,0)),INDEX('Kg BarCalc'!H:H,MATCH($B17,'Kg BarCalc'!$A:$A,0))))</f>
        <v>O</v>
      </c>
      <c r="AM17" s="131" t="str">
        <f t="array" ref="AM17">IF(OR($B17="Wgt",$B17="Reset",$B17="Retest"),0,IF(Personalizacion!$K$6="Lbs",INDEX(#REF!,MATCH($B17,#REF!,0)),INDEX('Kg BarCalc'!I:I,MATCH($B17,'Kg BarCalc'!$A:$A,0))))</f>
        <v>N</v>
      </c>
      <c r="AN17" s="101" t="str">
        <f t="array" ref="AN17">IF(OR($B17="Wgt",$B17="Reset",$B17="Retest"),0,IF(Personalizacion!$K$6="Lbs",INDEX(#REF!,MATCH($B17,#REF!,0)),INDEX('Kg BarCalc'!J:J,MATCH($B17,'Kg BarCalc'!$A:$A,0))))</f>
        <v>L</v>
      </c>
      <c r="AO17" s="128" t="str">
        <f t="array" ref="AO17">IF(OR($B17="Wgt",$B17="Reset",$B17="Retest"),0,IF(Personalizacion!$K$6="Lbs",INDEX(#REF!,MATCH($B17,#REF!,0)),INDEX('Kg BarCalc'!K:K,MATCH($B17,'Kg BarCalc'!$A:$A,0))))</f>
        <v>Y</v>
      </c>
      <c r="AP17" s="129" t="str">
        <f t="array" ref="AP17">IF(OR($B17="Wgt",$B17="Reset",$B17="Retest"),0,IF(Personalizacion!$K$6="Lbs",INDEX(#REF!,MATCH($B17,#REF!,0)),INDEX('Kg BarCalc'!L:L,MATCH($B17,'Kg BarCalc'!$A:$A,0))))</f>
        <v>-</v>
      </c>
      <c r="AQ17" s="131" t="str">
        <f t="array" ref="AQ17">IF(OR($B17="Wgt",$B17="Reset",$B17="Retest"),0,IF(Personalizacion!$K$6="Lbs",INDEX(#REF!,MATCH($B17,#REF!,0)),INDEX('Kg BarCalc'!M:M,MATCH($B17,'Kg BarCalc'!$A:$A,0))))</f>
        <v>-</v>
      </c>
      <c r="AR17" s="133" t="str">
        <f t="array" ref="AR17">IF(OR($B17="Wgt",$B17="Reset",$B17="Retest"),0,IF(Personalizacion!$K$6="Lbs",INDEX(#REF!,MATCH($B17,#REF!,0)),"-"))</f>
        <v>-</v>
      </c>
      <c r="AS17" s="4"/>
    </row>
    <row r="18" ht="15.0" customHeight="1">
      <c r="A18" s="151" t="str">
        <f>Personalizacion!$I$24</f>
        <v>Remo con mancuernas</v>
      </c>
      <c r="B18" s="151">
        <f>Personalizacion!$J24</f>
        <v>20</v>
      </c>
      <c r="C18" s="151" t="str">
        <f>IF(Personalizacion!$K$24="Modified","4x12+","3x15+")</f>
        <v>3x15+</v>
      </c>
      <c r="D18" s="152" t="str">
        <f t="shared" ref="D18:F18" si="13">S18</f>
        <v/>
      </c>
      <c r="E18" s="152" t="str">
        <f t="shared" si="13"/>
        <v/>
      </c>
      <c r="F18" s="152" t="str">
        <f t="shared" si="13"/>
        <v/>
      </c>
      <c r="G18" s="153"/>
      <c r="H18" s="153"/>
      <c r="I18" s="154"/>
      <c r="J18" s="176"/>
      <c r="K18" s="177" t="s">
        <v>65</v>
      </c>
      <c r="L18" s="147"/>
      <c r="M18" s="4"/>
      <c r="O18" s="4"/>
      <c r="P18" s="4"/>
      <c r="Q18" s="4"/>
      <c r="R18" s="127"/>
      <c r="S18" s="127"/>
      <c r="T18" s="127"/>
      <c r="U18" s="127"/>
      <c r="V18" s="4"/>
      <c r="W18" s="4"/>
      <c r="X18" s="4"/>
      <c r="Y18" s="4"/>
      <c r="Z18" s="4"/>
      <c r="AA18" s="4"/>
      <c r="AB18" s="4"/>
      <c r="AC18" s="4"/>
      <c r="AD18" s="4"/>
      <c r="AE18" s="4">
        <f t="shared" si="12"/>
        <v>0</v>
      </c>
      <c r="AF18" s="137"/>
      <c r="AG18" s="137"/>
      <c r="AH18" s="138"/>
      <c r="AI18" s="137"/>
      <c r="AJ18" s="137"/>
      <c r="AK18" s="139"/>
      <c r="AL18" s="137"/>
      <c r="AM18" s="137"/>
      <c r="AN18" s="137"/>
      <c r="AO18" s="137"/>
      <c r="AP18" s="137"/>
      <c r="AQ18" s="137"/>
      <c r="AR18" s="139"/>
      <c r="AS18" s="4"/>
    </row>
    <row r="19">
      <c r="A19" s="150" t="str">
        <f>IF(Personalizacion!$I$25="Opt Tier 3","",Personalizacion!$I$25)</f>
        <v>Curl martillo</v>
      </c>
      <c r="B19" s="151" t="str">
        <f>Personalizacion!$J25</f>
        <v/>
      </c>
      <c r="C19" s="151" t="str">
        <f>IF(Personalizacion!$K$25="Modified","4x12+","3x15+")</f>
        <v>4x12+</v>
      </c>
      <c r="D19" s="152" t="str">
        <f t="shared" ref="D19:F19" si="14">S19</f>
        <v/>
      </c>
      <c r="E19" s="152" t="str">
        <f t="shared" si="14"/>
        <v/>
      </c>
      <c r="F19" s="152" t="str">
        <f t="shared" si="14"/>
        <v/>
      </c>
      <c r="G19" s="153"/>
      <c r="H19" s="153"/>
      <c r="I19" s="154"/>
      <c r="J19" s="176"/>
      <c r="K19" s="178"/>
      <c r="L19" s="157"/>
      <c r="M19" s="4"/>
      <c r="O19" s="4"/>
      <c r="P19" s="4"/>
      <c r="Q19" s="4"/>
      <c r="R19" s="127"/>
      <c r="S19" s="127"/>
      <c r="T19" s="127"/>
      <c r="U19" s="127"/>
      <c r="V19" s="4"/>
      <c r="W19" s="4"/>
      <c r="X19" s="4"/>
      <c r="Y19" s="4"/>
      <c r="Z19" s="4"/>
      <c r="AA19" s="4"/>
      <c r="AB19" s="4"/>
      <c r="AC19" s="4"/>
      <c r="AD19" s="4"/>
      <c r="AE19" s="4">
        <f t="shared" si="12"/>
        <v>0</v>
      </c>
      <c r="AF19" s="137"/>
      <c r="AG19" s="137"/>
      <c r="AH19" s="138"/>
      <c r="AI19" s="137"/>
      <c r="AJ19" s="137"/>
      <c r="AK19" s="139"/>
      <c r="AL19" s="137"/>
      <c r="AM19" s="137"/>
      <c r="AN19" s="137"/>
      <c r="AO19" s="137"/>
      <c r="AP19" s="137"/>
      <c r="AQ19" s="137"/>
      <c r="AR19" s="139"/>
      <c r="AS19" s="4"/>
    </row>
    <row r="20">
      <c r="A20" s="150" t="str">
        <f>IF(Personalizacion!$I$26="Opt Tier 3","",Personalizacion!$I$26)</f>
        <v>Face pulls</v>
      </c>
      <c r="B20" s="151" t="str">
        <f>Personalizacion!$J26</f>
        <v/>
      </c>
      <c r="C20" s="151" t="str">
        <f>IF(Personalizacion!$K$26="Modified","4x12+","3x15+")</f>
        <v>3x15+</v>
      </c>
      <c r="D20" s="152" t="str">
        <f t="shared" ref="D20:F20" si="15">S20</f>
        <v/>
      </c>
      <c r="E20" s="152" t="str">
        <f t="shared" si="15"/>
        <v/>
      </c>
      <c r="F20" s="152" t="str">
        <f t="shared" si="15"/>
        <v/>
      </c>
      <c r="G20" s="161"/>
      <c r="H20" s="161"/>
      <c r="I20" s="162"/>
      <c r="J20" s="176"/>
      <c r="K20" s="178"/>
      <c r="L20" s="157"/>
      <c r="M20" s="4"/>
      <c r="O20" s="4"/>
      <c r="P20" s="4"/>
      <c r="Q20" s="4"/>
      <c r="R20" s="127"/>
      <c r="S20" s="127"/>
      <c r="T20" s="127"/>
      <c r="U20" s="127"/>
      <c r="V20" s="4"/>
      <c r="W20" s="4"/>
      <c r="X20" s="4"/>
      <c r="Y20" s="4"/>
      <c r="Z20" s="4"/>
      <c r="AA20" s="4"/>
      <c r="AB20" s="4"/>
      <c r="AC20" s="4"/>
      <c r="AD20" s="4"/>
      <c r="AE20" s="4">
        <f t="shared" si="12"/>
        <v>0</v>
      </c>
      <c r="AF20" s="137"/>
      <c r="AG20" s="137"/>
      <c r="AH20" s="138"/>
      <c r="AI20" s="137"/>
      <c r="AJ20" s="137"/>
      <c r="AK20" s="139"/>
      <c r="AL20" s="137"/>
      <c r="AM20" s="137"/>
      <c r="AN20" s="137"/>
      <c r="AO20" s="137"/>
      <c r="AP20" s="137"/>
      <c r="AQ20" s="137"/>
      <c r="AR20" s="139"/>
      <c r="AS20" s="4"/>
    </row>
    <row r="21" ht="15.75" customHeight="1">
      <c r="A21" s="150" t="str">
        <f>IF(Personalizacion!$I$27="Opt Tier 3","",Personalizacion!$I$27)</f>
        <v/>
      </c>
      <c r="B21" s="151" t="str">
        <f>Personalizacion!$J27</f>
        <v/>
      </c>
      <c r="C21" s="151" t="str">
        <f>IF(Personalizacion!$K$27="Modified","4x12+","3x15+")</f>
        <v>4x12+</v>
      </c>
      <c r="D21" s="152" t="str">
        <f t="shared" ref="D21:F21" si="16">S21</f>
        <v/>
      </c>
      <c r="E21" s="152" t="str">
        <f t="shared" si="16"/>
        <v/>
      </c>
      <c r="F21" s="152" t="str">
        <f t="shared" si="16"/>
        <v/>
      </c>
      <c r="G21" s="153"/>
      <c r="H21" s="153"/>
      <c r="I21" s="153"/>
      <c r="J21" s="176"/>
      <c r="K21" s="179"/>
      <c r="L21" s="164"/>
      <c r="M21" s="4"/>
      <c r="O21" s="4"/>
      <c r="P21" s="4"/>
      <c r="Q21" s="4"/>
      <c r="R21" s="127"/>
      <c r="S21" s="127"/>
      <c r="T21" s="127"/>
      <c r="U21" s="127"/>
      <c r="V21" s="4"/>
      <c r="W21" s="4"/>
      <c r="X21" s="4"/>
      <c r="Y21" s="4"/>
      <c r="Z21" s="4"/>
      <c r="AA21" s="4"/>
      <c r="AB21" s="4"/>
      <c r="AC21" s="4"/>
      <c r="AD21" s="4"/>
      <c r="AE21" s="4">
        <f t="shared" si="12"/>
        <v>0</v>
      </c>
      <c r="AF21" s="137"/>
      <c r="AG21" s="137"/>
      <c r="AH21" s="138"/>
      <c r="AI21" s="137"/>
      <c r="AJ21" s="137"/>
      <c r="AK21" s="139"/>
      <c r="AL21" s="137"/>
      <c r="AM21" s="137"/>
      <c r="AN21" s="137"/>
      <c r="AO21" s="137"/>
      <c r="AP21" s="137"/>
      <c r="AQ21" s="137"/>
      <c r="AR21" s="139"/>
      <c r="AS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137"/>
      <c r="AG22" s="137"/>
      <c r="AH22" s="138"/>
      <c r="AI22" s="137"/>
      <c r="AJ22" s="137"/>
      <c r="AK22" s="139"/>
      <c r="AL22" s="137"/>
      <c r="AM22" s="137"/>
      <c r="AN22" s="137"/>
      <c r="AO22" s="137"/>
      <c r="AP22" s="137"/>
      <c r="AQ22" s="137"/>
      <c r="AR22" s="139"/>
      <c r="AS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3"/>
      <c r="AS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128">
        <f>IF(Personalizacion!$K$6="Lbs",55,25)</f>
        <v>25</v>
      </c>
      <c r="AG24" s="129">
        <f>IF(Personalizacion!$K$6="Lbs",45,20)</f>
        <v>20</v>
      </c>
      <c r="AH24" s="130">
        <f>IF(Personalizacion!$K$6="Lbs",35,15)</f>
        <v>15</v>
      </c>
      <c r="AI24" s="131">
        <f>IF(Personalizacion!$K$6="Lbs",25,10)</f>
        <v>10</v>
      </c>
      <c r="AJ24" s="132">
        <f>IF(Personalizacion!$K$6="Lbs",15,5)</f>
        <v>5</v>
      </c>
      <c r="AK24" s="133">
        <f>IF(Personalizacion!$K$6="Lbs",10,2.5)</f>
        <v>2.5</v>
      </c>
      <c r="AL24" s="129">
        <f>IF(Personalizacion!$K$6="Lbs",5,2)</f>
        <v>2</v>
      </c>
      <c r="AM24" s="131">
        <f>IF(Personalizacion!$K$6="Lbs",2.5,1.5)</f>
        <v>1.5</v>
      </c>
      <c r="AN24" s="101">
        <f>IF(Personalizacion!$K$6="Lbs",1.5,1.25)</f>
        <v>1.25</v>
      </c>
      <c r="AO24" s="128">
        <f>IF(Personalizacion!$K$6="Lbs",1,1)</f>
        <v>1</v>
      </c>
      <c r="AP24" s="129">
        <f>IF(Personalizacion!$K$6="Lbs",0.75,0.5)</f>
        <v>0.5</v>
      </c>
      <c r="AQ24" s="131">
        <f>IF(Personalizacion!$K$6="Lbs",0.5,0.25)</f>
        <v>0.25</v>
      </c>
      <c r="AR24" s="133" t="str">
        <f>IF(Personalizacion!$K$6="Lbs",0.25,"")</f>
        <v/>
      </c>
      <c r="AS24" s="121" t="s">
        <v>62</v>
      </c>
    </row>
    <row r="25" ht="15.75" customHeight="1">
      <c r="A25" s="122" t="str">
        <f>Personalizacion!$I$29</f>
        <v>Press de banca</v>
      </c>
      <c r="B25" s="122">
        <f>Personalizacion!$J29</f>
        <v>135</v>
      </c>
      <c r="C25" s="123" t="str">
        <f>IF(Personalizacion!$K$29="Modified","3x5+","5x3+")</f>
        <v>5x3+</v>
      </c>
      <c r="D25" s="124">
        <f t="shared" ref="D25:F25" si="17">S25</f>
        <v>80</v>
      </c>
      <c r="E25" s="124">
        <f t="shared" si="17"/>
        <v>95</v>
      </c>
      <c r="F25" s="124">
        <f t="shared" si="17"/>
        <v>115</v>
      </c>
      <c r="G25" s="106"/>
      <c r="H25" s="125"/>
      <c r="I25" s="125"/>
      <c r="J25" s="125"/>
      <c r="K25" s="125"/>
      <c r="L25" s="125"/>
      <c r="M25" s="4"/>
      <c r="O25" s="4"/>
      <c r="P25" s="4"/>
      <c r="Q25" s="4"/>
      <c r="R25" s="4"/>
      <c r="S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80</v>
      </c>
      <c r="T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95</v>
      </c>
      <c r="U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115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128">
        <f t="array" ref="AF25">IF(OR($B25="Wgt",$B25="Reset",$B25="Retest"),0,IF(Personalizacion!$K$6="Lbs",INDEX(#REF!,MATCH($B25,#REF!,0)),INDEX('Kg BarCalc'!B:B,MATCH($B25,'Kg BarCalc'!$A:$A,0))))</f>
        <v>0</v>
      </c>
      <c r="AG25" s="129">
        <f t="array" ref="AG25">IF(OR($B25="Wgt",$B25="Reset",$B25="Retest"),0,IF(Personalizacion!$K$6="Lbs",INDEX(#REF!,MATCH($B25,#REF!,0)),INDEX('Kg BarCalc'!C:C,MATCH($B25,'Kg BarCalc'!$A:$A,0))))</f>
        <v>2</v>
      </c>
      <c r="AH25" s="130">
        <f t="array" ref="AH25">IF(OR($B25="Wgt",$B25="Reset",$B25="Retest"),0,IF(Personalizacion!$K$6="Lbs",INDEX(#REF!,MATCH($B25,#REF!,0)),INDEX('Kg BarCalc'!D:D,MATCH($B25,'Kg BarCalc'!$A:$A,0))))</f>
        <v>1</v>
      </c>
      <c r="AI25" s="131">
        <f t="array" ref="AI25">IF(OR($B25="Wgt",$B25="Reset",$B25="Retest"),0,IF(Personalizacion!$K$6="Lbs",INDEX(#REF!,MATCH($B25,#REF!,0)),INDEX('Kg BarCalc'!E:E,MATCH($B25,'Kg BarCalc'!$A:$A,0))))</f>
        <v>0</v>
      </c>
      <c r="AJ25" s="132">
        <f t="array" ref="AJ25">IF(OR($B25="Wgt",$B25="Reset",$B25="Retest"),0,IF(Personalizacion!$K$6="Lbs",INDEX(#REF!,MATCH($B25,#REF!,0)),INDEX('Kg BarCalc'!F:F,MATCH($B25,'Kg BarCalc'!$A:$A,0))))</f>
        <v>0</v>
      </c>
      <c r="AK25" s="133">
        <f t="array" ref="AK25">IF(OR($B25="Wgt",$B25="Reset",$B25="Retest"),0,IF(Personalizacion!$K$6="Lbs",INDEX(#REF!,MATCH($B25,#REF!,0)),INDEX('Kg BarCalc'!G:G,MATCH($B25,'Kg BarCalc'!$A:$A,0))))</f>
        <v>1</v>
      </c>
      <c r="AL25" s="129">
        <f t="array" ref="AL25">IF(OR($B25="Wgt",$B25="Reset",$B25="Retest"),0,IF(Personalizacion!$K$6="Lbs",INDEX(#REF!,MATCH($B25,#REF!,0)),INDEX('Kg BarCalc'!H:H,MATCH($B25,'Kg BarCalc'!$A:$A,0))))</f>
        <v>0</v>
      </c>
      <c r="AM25" s="131">
        <f t="array" ref="AM25">IF(OR($B25="Wgt",$B25="Reset",$B25="Retest"),0,IF(Personalizacion!$K$6="Lbs",INDEX(#REF!,MATCH($B25,#REF!,0)),INDEX('Kg BarCalc'!I:I,MATCH($B25,'Kg BarCalc'!$A:$A,0))))</f>
        <v>0</v>
      </c>
      <c r="AN25" s="101">
        <f t="array" ref="AN25">IF(OR($B25="Wgt",$B25="Reset",$B25="Retest"),0,IF(Personalizacion!$K$6="Lbs",INDEX(#REF!,MATCH($B25,#REF!,0)),INDEX('Kg BarCalc'!J:J,MATCH($B25,'Kg BarCalc'!$A:$A,0))))</f>
        <v>0</v>
      </c>
      <c r="AO25" s="128">
        <f t="array" ref="AO25">IF(OR($B25="Wgt",$B25="Reset",$B25="Retest"),0,IF(Personalizacion!$K$6="Lbs",INDEX(#REF!,MATCH($B25,#REF!,0)),INDEX('Kg BarCalc'!K:K,MATCH($B25,'Kg BarCalc'!$A:$A,0))))</f>
        <v>0</v>
      </c>
      <c r="AP25" s="129">
        <f t="array" ref="AP25">IF(OR($B25="Wgt",$B25="Reset",$B25="Retest"),0,IF(Personalizacion!$K$6="Lbs",INDEX(#REF!,MATCH($B25,#REF!,0)),INDEX('Kg BarCalc'!L:L,MATCH($B25,'Kg BarCalc'!$A:$A,0))))</f>
        <v>0</v>
      </c>
      <c r="AQ25" s="131">
        <f t="array" ref="AQ25">IF(OR($B25="Wgt",$B25="Reset",$B25="Retest"),0,IF(Personalizacion!$K$6="Lbs",INDEX(#REF!,MATCH($B25,#REF!,0)),INDEX('Kg BarCalc'!M:M,MATCH($B25,'Kg BarCalc'!$A:$A,0))))</f>
        <v>0</v>
      </c>
      <c r="AR25" s="133" t="str">
        <f t="array" ref="AR25">IF(OR($B25="Wgt",$B25="Reset",$B25="Retest"),0,IF(Personalizacion!$K$6="Lbs",INDEX(#REF!,MATCH($B25,#REF!,0)),"-"))</f>
        <v>-</v>
      </c>
      <c r="AS25" s="4"/>
    </row>
    <row r="26" ht="15.75" customHeight="1">
      <c r="A26" s="134"/>
      <c r="B26" s="102"/>
      <c r="C26" s="102"/>
      <c r="D26" s="100"/>
      <c r="E26" s="100"/>
      <c r="F26" s="100"/>
      <c r="G26" s="135"/>
      <c r="H26" s="135"/>
      <c r="I26" s="135"/>
      <c r="J26" s="125"/>
      <c r="K26" s="135"/>
      <c r="L26" s="106"/>
      <c r="M26" s="4"/>
      <c r="O26" s="4"/>
      <c r="P26" s="4"/>
      <c r="Q26" s="4"/>
      <c r="R26" s="4"/>
      <c r="S26" s="127"/>
      <c r="T26" s="127"/>
      <c r="U26" s="127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137"/>
      <c r="AG26" s="137"/>
      <c r="AH26" s="138"/>
      <c r="AI26" s="137"/>
      <c r="AJ26" s="137"/>
      <c r="AK26" s="139"/>
      <c r="AL26" s="137"/>
      <c r="AM26" s="137"/>
      <c r="AN26" s="140"/>
      <c r="AO26" s="137"/>
      <c r="AP26" s="137"/>
      <c r="AQ26" s="137"/>
      <c r="AR26" s="139"/>
      <c r="AS26" s="4"/>
    </row>
    <row r="27" ht="15.75" customHeight="1">
      <c r="A27" s="141" t="str">
        <f>Personalizacion!$I$30</f>
        <v>Sentadilla</v>
      </c>
      <c r="B27" s="142">
        <f>Personalizacion!$J30</f>
        <v>95</v>
      </c>
      <c r="C27" s="142" t="str">
        <f>IF(Personalizacion!$K$30="Modified","4x8","3x10")</f>
        <v>3x10</v>
      </c>
      <c r="D27" s="143">
        <f t="shared" ref="D27:F27" si="18">S27</f>
        <v>57.5</v>
      </c>
      <c r="E27" s="143">
        <f t="shared" si="18"/>
        <v>67.5</v>
      </c>
      <c r="F27" s="143">
        <f t="shared" si="18"/>
        <v>80</v>
      </c>
      <c r="G27" s="144"/>
      <c r="H27" s="144"/>
      <c r="I27" s="145"/>
      <c r="J27" s="135"/>
      <c r="K27" s="146" t="s">
        <v>64</v>
      </c>
      <c r="L27" s="147"/>
      <c r="M27" s="4"/>
      <c r="O27" s="4"/>
      <c r="P27" s="4"/>
      <c r="Q27" s="4"/>
      <c r="R27" s="4"/>
      <c r="S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57.5</v>
      </c>
      <c r="T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67.5</v>
      </c>
      <c r="U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80</v>
      </c>
      <c r="V27" s="4"/>
      <c r="W27" s="4"/>
      <c r="X27" s="4"/>
      <c r="Y27" s="4"/>
      <c r="Z27" s="4"/>
      <c r="AA27" s="4"/>
      <c r="AB27" s="4"/>
      <c r="AC27" s="4"/>
      <c r="AD27" s="4"/>
      <c r="AE27" s="4">
        <f t="shared" ref="AE27:AE32" si="20">IF(OR(B27="Wgt",B27="Reset"),0,SUM(B27*SUM(G27:J27)))</f>
        <v>0</v>
      </c>
      <c r="AF27" s="128">
        <f t="array" ref="AF27">IF(OR($B27="Wgt",$B27="Reset",$B27="Retest"),0,IF(Personalizacion!$K$6="Lbs",INDEX(#REF!,MATCH($B27,#REF!,0)),INDEX('Kg BarCalc'!B:B,MATCH($B27,'Kg BarCalc'!$A:$A,0))))</f>
        <v>0</v>
      </c>
      <c r="AG27" s="129">
        <f t="array" ref="AG27">IF(OR($B27="Wgt",$B27="Reset",$B27="Retest"),0,IF(Personalizacion!$K$6="Lbs",INDEX(#REF!,MATCH($B27,#REF!,0)),INDEX('Kg BarCalc'!C:C,MATCH($B27,'Kg BarCalc'!$A:$A,0))))</f>
        <v>1</v>
      </c>
      <c r="AH27" s="130">
        <f t="array" ref="AH27">IF(OR($B27="Wgt",$B27="Reset",$B27="Retest"),0,IF(Personalizacion!$K$6="Lbs",INDEX(#REF!,MATCH($B27,#REF!,0)),INDEX('Kg BarCalc'!D:D,MATCH($B27,'Kg BarCalc'!$A:$A,0))))</f>
        <v>1</v>
      </c>
      <c r="AI27" s="131">
        <f t="array" ref="AI27">IF(OR($B27="Wgt",$B27="Reset",$B27="Retest"),0,IF(Personalizacion!$K$6="Lbs",INDEX(#REF!,MATCH($B27,#REF!,0)),INDEX('Kg BarCalc'!E:E,MATCH($B27,'Kg BarCalc'!$A:$A,0))))</f>
        <v>0</v>
      </c>
      <c r="AJ27" s="132">
        <f t="array" ref="AJ27">IF(OR($B27="Wgt",$B27="Reset",$B27="Retest"),0,IF(Personalizacion!$K$6="Lbs",INDEX(#REF!,MATCH($B27,#REF!,0)),INDEX('Kg BarCalc'!F:F,MATCH($B27,'Kg BarCalc'!$A:$A,0))))</f>
        <v>0</v>
      </c>
      <c r="AK27" s="133">
        <f t="array" ref="AK27">IF(OR($B27="Wgt",$B27="Reset",$B27="Retest"),0,IF(Personalizacion!$K$6="Lbs",INDEX(#REF!,MATCH($B27,#REF!,0)),INDEX('Kg BarCalc'!G:G,MATCH($B27,'Kg BarCalc'!$A:$A,0))))</f>
        <v>1</v>
      </c>
      <c r="AL27" s="129">
        <f t="array" ref="AL27">IF(OR($B27="Wgt",$B27="Reset",$B27="Retest"),0,IF(Personalizacion!$K$6="Lbs",INDEX(#REF!,MATCH($B27,#REF!,0)),INDEX('Kg BarCalc'!H:H,MATCH($B27,'Kg BarCalc'!$A:$A,0))))</f>
        <v>0</v>
      </c>
      <c r="AM27" s="131">
        <f t="array" ref="AM27">IF(OR($B27="Wgt",$B27="Reset",$B27="Retest"),0,IF(Personalizacion!$K$6="Lbs",INDEX(#REF!,MATCH($B27,#REF!,0)),INDEX('Kg BarCalc'!I:I,MATCH($B27,'Kg BarCalc'!$A:$A,0))))</f>
        <v>0</v>
      </c>
      <c r="AN27" s="101">
        <f t="array" ref="AN27">IF(OR($B27="Wgt",$B27="Reset",$B27="Retest"),0,IF(Personalizacion!$K$6="Lbs",INDEX(#REF!,MATCH($B27,#REF!,0)),INDEX('Kg BarCalc'!J:J,MATCH($B27,'Kg BarCalc'!$A:$A,0))))</f>
        <v>0</v>
      </c>
      <c r="AO27" s="128">
        <f t="array" ref="AO27">IF(OR($B27="Wgt",$B27="Reset",$B27="Retest"),0,IF(Personalizacion!$K$6="Lbs",INDEX(#REF!,MATCH($B27,#REF!,0)),INDEX('Kg BarCalc'!K:K,MATCH($B27,'Kg BarCalc'!$A:$A,0))))</f>
        <v>0</v>
      </c>
      <c r="AP27" s="129">
        <f t="array" ref="AP27">IF(OR($B27="Wgt",$B27="Reset",$B27="Retest"),0,IF(Personalizacion!$K$6="Lbs",INDEX(#REF!,MATCH($B27,#REF!,0)),INDEX('Kg BarCalc'!L:L,MATCH($B27,'Kg BarCalc'!$A:$A,0))))</f>
        <v>0</v>
      </c>
      <c r="AQ27" s="131">
        <f t="array" ref="AQ27">IF(OR($B27="Wgt",$B27="Reset",$B27="Retest"),0,IF(Personalizacion!$K$6="Lbs",INDEX(#REF!,MATCH($B27,#REF!,0)),INDEX('Kg BarCalc'!M:M,MATCH($B27,'Kg BarCalc'!$A:$A,0))))</f>
        <v>0</v>
      </c>
      <c r="AR27" s="133" t="str">
        <f t="array" ref="AR27">IF(OR($B27="Wgt",$B27="Reset",$B27="Retest"),0,IF(Personalizacion!$K$6="Lbs",INDEX(#REF!,MATCH($B27,#REF!,0)),"-"))</f>
        <v>-</v>
      </c>
      <c r="AS27" s="4"/>
    </row>
    <row r="28" ht="15.75" customHeight="1">
      <c r="A28" s="141" t="str">
        <f>IF(Personalizacion!$I$31="Opt Tier 2","",Personalizacion!$I$31)</f>
        <v/>
      </c>
      <c r="B28" s="142" t="str">
        <f>Personalizacion!$J31</f>
        <v/>
      </c>
      <c r="C28" s="142" t="str">
        <f>IF(Personalizacion!$K$31="Modified","4x8","3x10")</f>
        <v>4x8</v>
      </c>
      <c r="D28" s="174">
        <f t="shared" ref="D28:F28" si="19">S28</f>
        <v>0</v>
      </c>
      <c r="E28" s="174">
        <f t="shared" si="19"/>
        <v>0</v>
      </c>
      <c r="F28" s="174">
        <f t="shared" si="19"/>
        <v>0</v>
      </c>
      <c r="G28" s="144"/>
      <c r="H28" s="144"/>
      <c r="I28" s="145"/>
      <c r="J28" s="135"/>
      <c r="K28" s="148"/>
      <c r="L28" s="149"/>
      <c r="M28" s="4"/>
      <c r="O28" s="4"/>
      <c r="P28" s="4"/>
      <c r="Q28" s="4"/>
      <c r="R28" s="127"/>
      <c r="S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T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U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>
        <f t="shared" si="20"/>
        <v>0</v>
      </c>
      <c r="AF28" s="128" t="str">
        <f t="array" ref="AF28">IF(OR($B28="Wgt",$B28="Reset",$B28="Retest"),0,IF(Personalizacion!$K$6="Lbs",INDEX(#REF!,MATCH($B28,#REF!,0)),INDEX('Kg BarCalc'!B:B,MATCH($B28,'Kg BarCalc'!$A:$A,0))))</f>
        <v>-</v>
      </c>
      <c r="AG28" s="129" t="str">
        <f t="array" ref="AG28">IF(OR($B28="Wgt",$B28="Reset",$B28="Retest"),0,IF(Personalizacion!$K$6="Lbs",INDEX(#REF!,MATCH($B28,#REF!,0)),INDEX('Kg BarCalc'!C:C,MATCH($B28,'Kg BarCalc'!$A:$A,0))))</f>
        <v>-</v>
      </c>
      <c r="AH28" s="130" t="str">
        <f t="array" ref="AH28">IF(OR($B28="Wgt",$B28="Reset",$B28="Retest"),0,IF(Personalizacion!$K$6="Lbs",INDEX(#REF!,MATCH($B28,#REF!,0)),INDEX('Kg BarCalc'!D:D,MATCH($B28,'Kg BarCalc'!$A:$A,0))))</f>
        <v>B</v>
      </c>
      <c r="AI28" s="131" t="str">
        <f t="array" ref="AI28">IF(OR($B28="Wgt",$B28="Reset",$B28="Retest"),0,IF(Personalizacion!$K$6="Lbs",INDEX(#REF!,MATCH($B28,#REF!,0)),INDEX('Kg BarCalc'!E:E,MATCH($B28,'Kg BarCalc'!$A:$A,0))))</f>
        <v>A</v>
      </c>
      <c r="AJ28" s="132" t="str">
        <f t="array" ref="AJ28">IF(OR($B28="Wgt",$B28="Reset",$B28="Retest"),0,IF(Personalizacion!$K$6="Lbs",INDEX(#REF!,MATCH($B28,#REF!,0)),INDEX('Kg BarCalc'!F:F,MATCH($B28,'Kg BarCalc'!$A:$A,0))))</f>
        <v>R</v>
      </c>
      <c r="AK28" s="133" t="str">
        <f t="array" ref="AK28">IF(OR($B28="Wgt",$B28="Reset",$B28="Retest"),0,IF(Personalizacion!$K$6="Lbs",INDEX(#REF!,MATCH($B28,#REF!,0)),INDEX('Kg BarCalc'!G:G,MATCH($B28,'Kg BarCalc'!$A:$A,0))))</f>
        <v>-</v>
      </c>
      <c r="AL28" s="129" t="str">
        <f t="array" ref="AL28">IF(OR($B28="Wgt",$B28="Reset",$B28="Retest"),0,IF(Personalizacion!$K$6="Lbs",INDEX(#REF!,MATCH($B28,#REF!,0)),INDEX('Kg BarCalc'!H:H,MATCH($B28,'Kg BarCalc'!$A:$A,0))))</f>
        <v>O</v>
      </c>
      <c r="AM28" s="131" t="str">
        <f t="array" ref="AM28">IF(OR($B28="Wgt",$B28="Reset",$B28="Retest"),0,IF(Personalizacion!$K$6="Lbs",INDEX(#REF!,MATCH($B28,#REF!,0)),INDEX('Kg BarCalc'!I:I,MATCH($B28,'Kg BarCalc'!$A:$A,0))))</f>
        <v>N</v>
      </c>
      <c r="AN28" s="101" t="str">
        <f t="array" ref="AN28">IF(OR($B28="Wgt",$B28="Reset",$B28="Retest"),0,IF(Personalizacion!$K$6="Lbs",INDEX(#REF!,MATCH($B28,#REF!,0)),INDEX('Kg BarCalc'!J:J,MATCH($B28,'Kg BarCalc'!$A:$A,0))))</f>
        <v>L</v>
      </c>
      <c r="AO28" s="128" t="str">
        <f t="array" ref="AO28">IF(OR($B28="Wgt",$B28="Reset",$B28="Retest"),0,IF(Personalizacion!$K$6="Lbs",INDEX(#REF!,MATCH($B28,#REF!,0)),INDEX('Kg BarCalc'!K:K,MATCH($B28,'Kg BarCalc'!$A:$A,0))))</f>
        <v>Y</v>
      </c>
      <c r="AP28" s="129" t="str">
        <f t="array" ref="AP28">IF(OR($B28="Wgt",$B28="Reset",$B28="Retest"),0,IF(Personalizacion!$K$6="Lbs",INDEX(#REF!,MATCH($B28,#REF!,0)),INDEX('Kg BarCalc'!L:L,MATCH($B28,'Kg BarCalc'!$A:$A,0))))</f>
        <v>-</v>
      </c>
      <c r="AQ28" s="131" t="str">
        <f t="array" ref="AQ28">IF(OR($B28="Wgt",$B28="Reset",$B28="Retest"),0,IF(Personalizacion!$K$6="Lbs",INDEX(#REF!,MATCH($B28,#REF!,0)),INDEX('Kg BarCalc'!M:M,MATCH($B28,'Kg BarCalc'!$A:$A,0))))</f>
        <v>-</v>
      </c>
      <c r="AR28" s="133" t="str">
        <f t="array" ref="AR28">IF(OR($B28="Wgt",$B28="Reset",$B28="Retest"),0,IF(Personalizacion!$K$6="Lbs",INDEX(#REF!,MATCH($B28,#REF!,0)),"-"))</f>
        <v>-</v>
      </c>
      <c r="AS28" s="4"/>
    </row>
    <row r="29" ht="15.75" customHeight="1">
      <c r="A29" s="151" t="str">
        <f>Personalizacion!$I$32</f>
        <v>Jalon al pecho</v>
      </c>
      <c r="B29" s="151">
        <f>Personalizacion!$J32</f>
        <v>30</v>
      </c>
      <c r="C29" s="151" t="str">
        <f>IF(Personalizacion!$K$32="Modified","4x12+","3x15+")</f>
        <v>3x15+</v>
      </c>
      <c r="D29" s="152" t="str">
        <f t="shared" ref="D29:F29" si="21">S29</f>
        <v/>
      </c>
      <c r="E29" s="152" t="str">
        <f t="shared" si="21"/>
        <v/>
      </c>
      <c r="F29" s="152" t="str">
        <f t="shared" si="21"/>
        <v/>
      </c>
      <c r="G29" s="153"/>
      <c r="H29" s="153"/>
      <c r="I29" s="154"/>
      <c r="J29" s="176"/>
      <c r="K29" s="177" t="s">
        <v>65</v>
      </c>
      <c r="L29" s="147"/>
      <c r="M29" s="4"/>
      <c r="O29" s="4"/>
      <c r="P29" s="4"/>
      <c r="Q29" s="4"/>
      <c r="R29" s="127"/>
      <c r="S29" s="127"/>
      <c r="T29" s="127"/>
      <c r="U29" s="127"/>
      <c r="V29" s="4"/>
      <c r="W29" s="4"/>
      <c r="X29" s="4"/>
      <c r="Y29" s="4"/>
      <c r="Z29" s="4"/>
      <c r="AA29" s="4"/>
      <c r="AB29" s="4"/>
      <c r="AC29" s="4"/>
      <c r="AD29" s="4"/>
      <c r="AE29" s="4">
        <f t="shared" si="20"/>
        <v>0</v>
      </c>
      <c r="AF29" s="137"/>
      <c r="AG29" s="137"/>
      <c r="AH29" s="138"/>
      <c r="AI29" s="137"/>
      <c r="AJ29" s="137"/>
      <c r="AK29" s="139"/>
      <c r="AL29" s="137"/>
      <c r="AM29" s="137"/>
      <c r="AN29" s="137"/>
      <c r="AO29" s="137"/>
      <c r="AP29" s="137"/>
      <c r="AQ29" s="137"/>
      <c r="AR29" s="139"/>
      <c r="AS29" s="4"/>
    </row>
    <row r="30" ht="15.75" customHeight="1">
      <c r="A30" s="150" t="str">
        <f>IF(Personalizacion!$I$33="Opt Tier 3","",Personalizacion!$I$33)</f>
        <v>Fondos</v>
      </c>
      <c r="B30" s="151" t="str">
        <f>Personalizacion!$J33</f>
        <v/>
      </c>
      <c r="C30" s="151" t="str">
        <f>IF(Personalizacion!$K$33="Modified","4x12+","3x15+")</f>
        <v>4x12+</v>
      </c>
      <c r="D30" s="152" t="str">
        <f t="shared" ref="D30:F30" si="22">S30</f>
        <v/>
      </c>
      <c r="E30" s="152" t="str">
        <f t="shared" si="22"/>
        <v/>
      </c>
      <c r="F30" s="152" t="str">
        <f t="shared" si="22"/>
        <v/>
      </c>
      <c r="G30" s="153"/>
      <c r="H30" s="153"/>
      <c r="I30" s="154"/>
      <c r="J30" s="176"/>
      <c r="K30" s="178"/>
      <c r="L30" s="157"/>
      <c r="M30" s="4"/>
      <c r="O30" s="4"/>
      <c r="P30" s="4"/>
      <c r="Q30" s="4"/>
      <c r="R30" s="127"/>
      <c r="S30" s="127"/>
      <c r="T30" s="127"/>
      <c r="U30" s="127"/>
      <c r="V30" s="4"/>
      <c r="W30" s="4"/>
      <c r="X30" s="4"/>
      <c r="Y30" s="4"/>
      <c r="Z30" s="4"/>
      <c r="AA30" s="4"/>
      <c r="AB30" s="4"/>
      <c r="AC30" s="4"/>
      <c r="AD30" s="4"/>
      <c r="AE30" s="4">
        <f t="shared" si="20"/>
        <v>0</v>
      </c>
      <c r="AF30" s="137"/>
      <c r="AG30" s="137"/>
      <c r="AH30" s="138"/>
      <c r="AI30" s="137"/>
      <c r="AJ30" s="137"/>
      <c r="AK30" s="139"/>
      <c r="AL30" s="137"/>
      <c r="AM30" s="137"/>
      <c r="AN30" s="137"/>
      <c r="AO30" s="137"/>
      <c r="AP30" s="137"/>
      <c r="AQ30" s="137"/>
      <c r="AR30" s="139"/>
      <c r="AS30" s="4"/>
    </row>
    <row r="31" ht="15.75" customHeight="1">
      <c r="A31" s="150" t="str">
        <f>IF(Personalizacion!$I$34="Opt Tier 3","",Personalizacion!$I$34)</f>
        <v>Dominadas</v>
      </c>
      <c r="B31" s="151" t="str">
        <f>Personalizacion!$J34</f>
        <v/>
      </c>
      <c r="C31" s="151" t="str">
        <f>IF(Personalizacion!$K$34="Modified","4x12+","3x15+")</f>
        <v>3x15+</v>
      </c>
      <c r="D31" s="152" t="str">
        <f t="shared" ref="D31:F31" si="23">S31</f>
        <v/>
      </c>
      <c r="E31" s="152" t="str">
        <f t="shared" si="23"/>
        <v/>
      </c>
      <c r="F31" s="152" t="str">
        <f t="shared" si="23"/>
        <v/>
      </c>
      <c r="G31" s="161"/>
      <c r="H31" s="161"/>
      <c r="I31" s="162"/>
      <c r="J31" s="176"/>
      <c r="K31" s="178"/>
      <c r="L31" s="157"/>
      <c r="M31" s="4"/>
      <c r="O31" s="4"/>
      <c r="P31" s="4"/>
      <c r="Q31" s="4"/>
      <c r="R31" s="127"/>
      <c r="S31" s="127"/>
      <c r="T31" s="127"/>
      <c r="U31" s="127"/>
      <c r="V31" s="4"/>
      <c r="W31" s="4"/>
      <c r="X31" s="4"/>
      <c r="Y31" s="4"/>
      <c r="Z31" s="4"/>
      <c r="AA31" s="4"/>
      <c r="AB31" s="4"/>
      <c r="AC31" s="4"/>
      <c r="AD31" s="4"/>
      <c r="AE31" s="4">
        <f t="shared" si="20"/>
        <v>0</v>
      </c>
      <c r="AF31" s="137"/>
      <c r="AG31" s="137"/>
      <c r="AH31" s="138"/>
      <c r="AI31" s="137"/>
      <c r="AJ31" s="137"/>
      <c r="AK31" s="139"/>
      <c r="AL31" s="137"/>
      <c r="AM31" s="137"/>
      <c r="AN31" s="137"/>
      <c r="AO31" s="137"/>
      <c r="AP31" s="137"/>
      <c r="AQ31" s="137"/>
      <c r="AR31" s="139"/>
      <c r="AS31" s="4"/>
    </row>
    <row r="32" ht="15.75" customHeight="1">
      <c r="A32" s="150" t="str">
        <f>IF(Personalizacion!$I$35="Opt Tier 3","",Personalizacion!$I$35)</f>
        <v/>
      </c>
      <c r="B32" s="151" t="str">
        <f>Personalizacion!$J35</f>
        <v/>
      </c>
      <c r="C32" s="151" t="str">
        <f>IF(Personalizacion!$K$35="Modified","4x12+","3x15+")</f>
        <v>4x12+</v>
      </c>
      <c r="D32" s="152" t="str">
        <f t="shared" ref="D32:F32" si="24">S32</f>
        <v/>
      </c>
      <c r="E32" s="152" t="str">
        <f t="shared" si="24"/>
        <v/>
      </c>
      <c r="F32" s="152" t="str">
        <f t="shared" si="24"/>
        <v/>
      </c>
      <c r="G32" s="153"/>
      <c r="H32" s="153"/>
      <c r="I32" s="153"/>
      <c r="J32" s="176"/>
      <c r="K32" s="179"/>
      <c r="L32" s="164"/>
      <c r="M32" s="4"/>
      <c r="O32" s="4"/>
      <c r="P32" s="4"/>
      <c r="Q32" s="4"/>
      <c r="R32" s="127"/>
      <c r="S32" s="127"/>
      <c r="T32" s="127"/>
      <c r="U32" s="127"/>
      <c r="V32" s="4"/>
      <c r="W32" s="4"/>
      <c r="X32" s="4"/>
      <c r="Y32" s="4"/>
      <c r="Z32" s="4"/>
      <c r="AA32" s="4"/>
      <c r="AB32" s="4"/>
      <c r="AC32" s="4"/>
      <c r="AD32" s="4"/>
      <c r="AE32" s="4">
        <f t="shared" si="20"/>
        <v>0</v>
      </c>
      <c r="AF32" s="137"/>
      <c r="AG32" s="137"/>
      <c r="AH32" s="138"/>
      <c r="AI32" s="137"/>
      <c r="AJ32" s="137"/>
      <c r="AK32" s="139"/>
      <c r="AL32" s="137"/>
      <c r="AM32" s="137"/>
      <c r="AN32" s="137"/>
      <c r="AO32" s="137"/>
      <c r="AP32" s="137"/>
      <c r="AQ32" s="137"/>
      <c r="AR32" s="139"/>
      <c r="AS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3"/>
      <c r="AS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128">
        <f>IF(Personalizacion!$K$6="Lbs",55,25)</f>
        <v>25</v>
      </c>
      <c r="AG35" s="129">
        <f>IF(Personalizacion!$K$6="Lbs",45,20)</f>
        <v>20</v>
      </c>
      <c r="AH35" s="130">
        <f>IF(Personalizacion!$K$6="Lbs",35,15)</f>
        <v>15</v>
      </c>
      <c r="AI35" s="131">
        <f>IF(Personalizacion!$K$6="Lbs",25,10)</f>
        <v>10</v>
      </c>
      <c r="AJ35" s="132">
        <f>IF(Personalizacion!$K$6="Lbs",15,5)</f>
        <v>5</v>
      </c>
      <c r="AK35" s="133">
        <f>IF(Personalizacion!$K$6="Lbs",10,2.5)</f>
        <v>2.5</v>
      </c>
      <c r="AL35" s="129">
        <f>IF(Personalizacion!$K$6="Lbs",5,2)</f>
        <v>2</v>
      </c>
      <c r="AM35" s="131">
        <f>IF(Personalizacion!$K$6="Lbs",2.5,1.5)</f>
        <v>1.5</v>
      </c>
      <c r="AN35" s="101">
        <f>IF(Personalizacion!$K$6="Lbs",1.5,1.25)</f>
        <v>1.25</v>
      </c>
      <c r="AO35" s="128">
        <f>IF(Personalizacion!$K$6="Lbs",1,1)</f>
        <v>1</v>
      </c>
      <c r="AP35" s="129">
        <f>IF(Personalizacion!$K$6="Lbs",0.75,0.5)</f>
        <v>0.5</v>
      </c>
      <c r="AQ35" s="131">
        <f>IF(Personalizacion!$K$6="Lbs",0.5,0.25)</f>
        <v>0.25</v>
      </c>
      <c r="AR35" s="133" t="str">
        <f>IF(Personalizacion!$K$6="Lbs",0.25,"")</f>
        <v/>
      </c>
      <c r="AS35" s="121" t="s">
        <v>62</v>
      </c>
    </row>
    <row r="36" ht="15.75" customHeight="1">
      <c r="A36" s="122" t="str">
        <f>Personalizacion!$I$37</f>
        <v>Peso muerto</v>
      </c>
      <c r="B36" s="122">
        <f>Personalizacion!$J37</f>
        <v>225</v>
      </c>
      <c r="C36" s="123" t="str">
        <f>IF(Personalizacion!$K$37="Modified","3x5+","5x3+")</f>
        <v>5x3+</v>
      </c>
      <c r="D36" s="124">
        <f t="shared" ref="D36:F36" si="25">S36</f>
        <v>135</v>
      </c>
      <c r="E36" s="124">
        <f t="shared" si="25"/>
        <v>157.5</v>
      </c>
      <c r="F36" s="124">
        <f t="shared" si="25"/>
        <v>192.5</v>
      </c>
      <c r="G36" s="106"/>
      <c r="H36" s="125"/>
      <c r="I36" s="125"/>
      <c r="J36" s="125"/>
      <c r="K36" s="125"/>
      <c r="L36" s="125"/>
      <c r="M36" s="4"/>
      <c r="N36" s="167"/>
      <c r="O36" s="4"/>
      <c r="P36" s="4"/>
      <c r="Q36" s="4"/>
      <c r="R36" s="4"/>
      <c r="S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135</v>
      </c>
      <c r="T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157.5</v>
      </c>
      <c r="U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192.5</v>
      </c>
      <c r="V36" s="4"/>
      <c r="W36" s="4"/>
      <c r="X36" s="4"/>
      <c r="Y36" s="4"/>
      <c r="Z36" s="4"/>
      <c r="AA36" s="4"/>
      <c r="AB36" s="4"/>
      <c r="AC36" s="4"/>
      <c r="AD36" s="4"/>
      <c r="AE36" s="4"/>
      <c r="AF36" s="128">
        <f t="array" ref="AF36">IF(OR($B36="Wgt",$B36="Reset",$B36="Retest"),0,IF(Personalizacion!$K$6="Lbs",INDEX(#REF!,MATCH($B36,#REF!,0)),INDEX('Kg BarCalc'!B:B,MATCH($B36,'Kg BarCalc'!$A:$A,0))))</f>
        <v>0</v>
      </c>
      <c r="AG36" s="129">
        <f t="array" ref="AG36">IF(OR($B36="Wgt",$B36="Reset",$B36="Retest"),0,IF(Personalizacion!$K$6="Lbs",INDEX(#REF!,MATCH($B36,#REF!,0)),INDEX('Kg BarCalc'!C:C,MATCH($B36,'Kg BarCalc'!$A:$A,0))))</f>
        <v>5</v>
      </c>
      <c r="AH36" s="130">
        <f t="array" ref="AH36">IF(OR($B36="Wgt",$B36="Reset",$B36="Retest"),0,IF(Personalizacion!$K$6="Lbs",INDEX(#REF!,MATCH($B36,#REF!,0)),INDEX('Kg BarCalc'!D:D,MATCH($B36,'Kg BarCalc'!$A:$A,0))))</f>
        <v>0</v>
      </c>
      <c r="AI36" s="131">
        <f t="array" ref="AI36">IF(OR($B36="Wgt",$B36="Reset",$B36="Retest"),0,IF(Personalizacion!$K$6="Lbs",INDEX(#REF!,MATCH($B36,#REF!,0)),INDEX('Kg BarCalc'!E:E,MATCH($B36,'Kg BarCalc'!$A:$A,0))))</f>
        <v>0</v>
      </c>
      <c r="AJ36" s="132">
        <f t="array" ref="AJ36">IF(OR($B36="Wgt",$B36="Reset",$B36="Retest"),0,IF(Personalizacion!$K$6="Lbs",INDEX(#REF!,MATCH($B36,#REF!,0)),INDEX('Kg BarCalc'!F:F,MATCH($B36,'Kg BarCalc'!$A:$A,0))))</f>
        <v>0</v>
      </c>
      <c r="AK36" s="133">
        <f t="array" ref="AK36">IF(OR($B36="Wgt",$B36="Reset",$B36="Retest"),0,IF(Personalizacion!$K$6="Lbs",INDEX(#REF!,MATCH($B36,#REF!,0)),INDEX('Kg BarCalc'!G:G,MATCH($B36,'Kg BarCalc'!$A:$A,0))))</f>
        <v>1</v>
      </c>
      <c r="AL36" s="129">
        <f t="array" ref="AL36">IF(OR($B36="Wgt",$B36="Reset",$B36="Retest"),0,IF(Personalizacion!$K$6="Lbs",INDEX(#REF!,MATCH($B36,#REF!,0)),INDEX('Kg BarCalc'!H:H,MATCH($B36,'Kg BarCalc'!$A:$A,0))))</f>
        <v>0</v>
      </c>
      <c r="AM36" s="131">
        <f t="array" ref="AM36">IF(OR($B36="Wgt",$B36="Reset",$B36="Retest"),0,IF(Personalizacion!$K$6="Lbs",INDEX(#REF!,MATCH($B36,#REF!,0)),INDEX('Kg BarCalc'!I:I,MATCH($B36,'Kg BarCalc'!$A:$A,0))))</f>
        <v>0</v>
      </c>
      <c r="AN36" s="101">
        <f t="array" ref="AN36">IF(OR($B36="Wgt",$B36="Reset",$B36="Retest"),0,IF(Personalizacion!$K$6="Lbs",INDEX(#REF!,MATCH($B36,#REF!,0)),INDEX('Kg BarCalc'!J:J,MATCH($B36,'Kg BarCalc'!$A:$A,0))))</f>
        <v>0</v>
      </c>
      <c r="AO36" s="128">
        <f t="array" ref="AO36">IF(OR($B36="Wgt",$B36="Reset",$B36="Retest"),0,IF(Personalizacion!$K$6="Lbs",INDEX(#REF!,MATCH($B36,#REF!,0)),INDEX('Kg BarCalc'!K:K,MATCH($B36,'Kg BarCalc'!$A:$A,0))))</f>
        <v>0</v>
      </c>
      <c r="AP36" s="129">
        <f t="array" ref="AP36">IF(OR($B36="Wgt",$B36="Reset",$B36="Retest"),0,IF(Personalizacion!$K$6="Lbs",INDEX(#REF!,MATCH($B36,#REF!,0)),INDEX('Kg BarCalc'!L:L,MATCH($B36,'Kg BarCalc'!$A:$A,0))))</f>
        <v>0</v>
      </c>
      <c r="AQ36" s="131">
        <f t="array" ref="AQ36">IF(OR($B36="Wgt",$B36="Reset",$B36="Retest"),0,IF(Personalizacion!$K$6="Lbs",INDEX(#REF!,MATCH($B36,#REF!,0)),INDEX('Kg BarCalc'!M:M,MATCH($B36,'Kg BarCalc'!$A:$A,0))))</f>
        <v>0</v>
      </c>
      <c r="AR36" s="133" t="str">
        <f t="array" ref="AR36">IF(OR($B36="Wgt",$B36="Reset",$B36="Retest"),0,IF(Personalizacion!$K$6="Lbs",INDEX(#REF!,MATCH($B36,#REF!,0)),"-"))</f>
        <v>-</v>
      </c>
      <c r="AS36" s="4"/>
    </row>
    <row r="37" ht="15.75" customHeight="1">
      <c r="A37" s="134"/>
      <c r="B37" s="102"/>
      <c r="C37" s="102"/>
      <c r="D37" s="100"/>
      <c r="E37" s="100"/>
      <c r="F37" s="100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127"/>
      <c r="T37" s="127"/>
      <c r="U37" s="127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137"/>
      <c r="AG37" s="137"/>
      <c r="AH37" s="138"/>
      <c r="AI37" s="137"/>
      <c r="AJ37" s="137"/>
      <c r="AK37" s="139"/>
      <c r="AL37" s="137"/>
      <c r="AM37" s="137"/>
      <c r="AN37" s="140"/>
      <c r="AO37" s="137"/>
      <c r="AP37" s="137"/>
      <c r="AQ37" s="137"/>
      <c r="AR37" s="139"/>
      <c r="AS37" s="4"/>
    </row>
    <row r="38" ht="15.75" customHeight="1">
      <c r="A38" s="141" t="str">
        <f>Personalizacion!$I$38</f>
        <v>Press militar</v>
      </c>
      <c r="B38" s="142">
        <f>Personalizacion!$J38</f>
        <v>65</v>
      </c>
      <c r="C38" s="142" t="str">
        <f>IF(Personalizacion!$K$38="Modified","4x8","3x10")</f>
        <v>3x10</v>
      </c>
      <c r="D38" s="143">
        <f t="shared" ref="D38:F38" si="26">S38</f>
        <v>40</v>
      </c>
      <c r="E38" s="143">
        <f t="shared" si="26"/>
        <v>45</v>
      </c>
      <c r="F38" s="143">
        <f t="shared" si="26"/>
        <v>55</v>
      </c>
      <c r="G38" s="144"/>
      <c r="H38" s="144"/>
      <c r="I38" s="145"/>
      <c r="J38" s="135"/>
      <c r="K38" s="146" t="s">
        <v>64</v>
      </c>
      <c r="L38" s="147"/>
      <c r="M38" s="4"/>
      <c r="N38" s="167"/>
      <c r="O38" s="4"/>
      <c r="P38" s="4"/>
      <c r="Q38" s="4"/>
      <c r="R38" s="4"/>
      <c r="S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40</v>
      </c>
      <c r="T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45</v>
      </c>
      <c r="U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55</v>
      </c>
      <c r="V38" s="4"/>
      <c r="W38" s="4"/>
      <c r="X38" s="4"/>
      <c r="Y38" s="4"/>
      <c r="Z38" s="4"/>
      <c r="AA38" s="4"/>
      <c r="AB38" s="4"/>
      <c r="AC38" s="4"/>
      <c r="AD38" s="4"/>
      <c r="AE38" s="4">
        <f t="shared" ref="AE38:AE43" si="28">IF(OR(B38="Wgt",B38="Reset"),0,SUM(B38*SUM(G38:J38)))</f>
        <v>0</v>
      </c>
      <c r="AF38" s="128">
        <f t="array" ref="AF38">IF(OR($B38="Wgt",$B38="Reset",$B38="Retest"),0,IF(Personalizacion!$K$6="Lbs",INDEX(#REF!,MATCH($B38,#REF!,0)),INDEX('Kg BarCalc'!B:B,MATCH($B38,'Kg BarCalc'!$A:$A,0))))</f>
        <v>0</v>
      </c>
      <c r="AG38" s="129">
        <f t="array" ref="AG38">IF(OR($B38="Wgt",$B38="Reset",$B38="Retest"),0,IF(Personalizacion!$K$6="Lbs",INDEX(#REF!,MATCH($B38,#REF!,0)),INDEX('Kg BarCalc'!C:C,MATCH($B38,'Kg BarCalc'!$A:$A,0))))</f>
        <v>1</v>
      </c>
      <c r="AH38" s="130">
        <f t="array" ref="AH38">IF(OR($B38="Wgt",$B38="Reset",$B38="Retest"),0,IF(Personalizacion!$K$6="Lbs",INDEX(#REF!,MATCH($B38,#REF!,0)),INDEX('Kg BarCalc'!D:D,MATCH($B38,'Kg BarCalc'!$A:$A,0))))</f>
        <v>0</v>
      </c>
      <c r="AI38" s="131">
        <f t="array" ref="AI38">IF(OR($B38="Wgt",$B38="Reset",$B38="Retest"),0,IF(Personalizacion!$K$6="Lbs",INDEX(#REF!,MATCH($B38,#REF!,0)),INDEX('Kg BarCalc'!E:E,MATCH($B38,'Kg BarCalc'!$A:$A,0))))</f>
        <v>0</v>
      </c>
      <c r="AJ38" s="132">
        <f t="array" ref="AJ38">IF(OR($B38="Wgt",$B38="Reset",$B38="Retest"),0,IF(Personalizacion!$K$6="Lbs",INDEX(#REF!,MATCH($B38,#REF!,0)),INDEX('Kg BarCalc'!F:F,MATCH($B38,'Kg BarCalc'!$A:$A,0))))</f>
        <v>0</v>
      </c>
      <c r="AK38" s="133">
        <f t="array" ref="AK38">IF(OR($B38="Wgt",$B38="Reset",$B38="Retest"),0,IF(Personalizacion!$K$6="Lbs",INDEX(#REF!,MATCH($B38,#REF!,0)),INDEX('Kg BarCalc'!G:G,MATCH($B38,'Kg BarCalc'!$A:$A,0))))</f>
        <v>1</v>
      </c>
      <c r="AL38" s="129">
        <f t="array" ref="AL38">IF(OR($B38="Wgt",$B38="Reset",$B38="Retest"),0,IF(Personalizacion!$K$6="Lbs",INDEX(#REF!,MATCH($B38,#REF!,0)),INDEX('Kg BarCalc'!H:H,MATCH($B38,'Kg BarCalc'!$A:$A,0))))</f>
        <v>0</v>
      </c>
      <c r="AM38" s="131">
        <f t="array" ref="AM38">IF(OR($B38="Wgt",$B38="Reset",$B38="Retest"),0,IF(Personalizacion!$K$6="Lbs",INDEX(#REF!,MATCH($B38,#REF!,0)),INDEX('Kg BarCalc'!I:I,MATCH($B38,'Kg BarCalc'!$A:$A,0))))</f>
        <v>0</v>
      </c>
      <c r="AN38" s="101">
        <f t="array" ref="AN38">IF(OR($B38="Wgt",$B38="Reset",$B38="Retest"),0,IF(Personalizacion!$K$6="Lbs",INDEX(#REF!,MATCH($B38,#REF!,0)),INDEX('Kg BarCalc'!J:J,MATCH($B38,'Kg BarCalc'!$A:$A,0))))</f>
        <v>0</v>
      </c>
      <c r="AO38" s="128">
        <f t="array" ref="AO38">IF(OR($B38="Wgt",$B38="Reset",$B38="Retest"),0,IF(Personalizacion!$K$6="Lbs",INDEX(#REF!,MATCH($B38,#REF!,0)),INDEX('Kg BarCalc'!K:K,MATCH($B38,'Kg BarCalc'!$A:$A,0))))</f>
        <v>0</v>
      </c>
      <c r="AP38" s="129">
        <f t="array" ref="AP38">IF(OR($B38="Wgt",$B38="Reset",$B38="Retest"),0,IF(Personalizacion!$K$6="Lbs",INDEX(#REF!,MATCH($B38,#REF!,0)),INDEX('Kg BarCalc'!L:L,MATCH($B38,'Kg BarCalc'!$A:$A,0))))</f>
        <v>0</v>
      </c>
      <c r="AQ38" s="131">
        <f t="array" ref="AQ38">IF(OR($B38="Wgt",$B38="Reset",$B38="Retest"),0,IF(Personalizacion!$K$6="Lbs",INDEX(#REF!,MATCH($B38,#REF!,0)),INDEX('Kg BarCalc'!M:M,MATCH($B38,'Kg BarCalc'!$A:$A,0))))</f>
        <v>0</v>
      </c>
      <c r="AR38" s="133" t="str">
        <f t="array" ref="AR38">IF(OR($B38="Wgt",$B38="Reset",$B38="Retest"),0,IF(Personalizacion!$K$6="Lbs",INDEX(#REF!,MATCH($B38,#REF!,0)),"-"))</f>
        <v>-</v>
      </c>
      <c r="AS38" s="4"/>
    </row>
    <row r="39" ht="15.75" customHeight="1">
      <c r="A39" s="141" t="str">
        <f>IF(Personalizacion!$I$39="Opt Tier 2","",Personalizacion!$I$31)</f>
        <v/>
      </c>
      <c r="B39" s="142" t="str">
        <f>Personalizacion!$J39</f>
        <v/>
      </c>
      <c r="C39" s="142" t="str">
        <f>IF(Personalizacion!$K$39="Modified","4x8","3x10")</f>
        <v>4x8</v>
      </c>
      <c r="D39" s="174">
        <f t="shared" ref="D39:F39" si="27">S39</f>
        <v>0</v>
      </c>
      <c r="E39" s="174">
        <f t="shared" si="27"/>
        <v>0</v>
      </c>
      <c r="F39" s="174">
        <f t="shared" si="27"/>
        <v>0</v>
      </c>
      <c r="G39" s="144"/>
      <c r="H39" s="144"/>
      <c r="I39" s="145"/>
      <c r="J39" s="135"/>
      <c r="K39" s="148"/>
      <c r="L39" s="149"/>
      <c r="M39" s="4"/>
      <c r="N39" s="167"/>
      <c r="O39" s="4"/>
      <c r="P39" s="4"/>
      <c r="Q39" s="4"/>
      <c r="R39" s="127"/>
      <c r="S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T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U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V39" s="4"/>
      <c r="W39" s="4"/>
      <c r="X39" s="4"/>
      <c r="Y39" s="4"/>
      <c r="Z39" s="4"/>
      <c r="AA39" s="4"/>
      <c r="AB39" s="4"/>
      <c r="AC39" s="4"/>
      <c r="AD39" s="4"/>
      <c r="AE39" s="4">
        <f t="shared" si="28"/>
        <v>0</v>
      </c>
      <c r="AF39" s="128" t="str">
        <f t="array" ref="AF39">IF(OR($B39="Wgt",$B39="Reset",$B39="Retest"),0,IF(Personalizacion!$K$6="Lbs",INDEX(#REF!,MATCH($B39,#REF!,0)),INDEX('Kg BarCalc'!B:B,MATCH($B39,'Kg BarCalc'!$A:$A,0))))</f>
        <v>-</v>
      </c>
      <c r="AG39" s="129" t="str">
        <f t="array" ref="AG39">IF(OR($B39="Wgt",$B39="Reset",$B39="Retest"),0,IF(Personalizacion!$K$6="Lbs",INDEX(#REF!,MATCH($B39,#REF!,0)),INDEX('Kg BarCalc'!C:C,MATCH($B39,'Kg BarCalc'!$A:$A,0))))</f>
        <v>-</v>
      </c>
      <c r="AH39" s="130" t="str">
        <f t="array" ref="AH39">IF(OR($B39="Wgt",$B39="Reset",$B39="Retest"),0,IF(Personalizacion!$K$6="Lbs",INDEX(#REF!,MATCH($B39,#REF!,0)),INDEX('Kg BarCalc'!D:D,MATCH($B39,'Kg BarCalc'!$A:$A,0))))</f>
        <v>B</v>
      </c>
      <c r="AI39" s="131" t="str">
        <f t="array" ref="AI39">IF(OR($B39="Wgt",$B39="Reset",$B39="Retest"),0,IF(Personalizacion!$K$6="Lbs",INDEX(#REF!,MATCH($B39,#REF!,0)),INDEX('Kg BarCalc'!E:E,MATCH($B39,'Kg BarCalc'!$A:$A,0))))</f>
        <v>A</v>
      </c>
      <c r="AJ39" s="132" t="str">
        <f t="array" ref="AJ39">IF(OR($B39="Wgt",$B39="Reset",$B39="Retest"),0,IF(Personalizacion!$K$6="Lbs",INDEX(#REF!,MATCH($B39,#REF!,0)),INDEX('Kg BarCalc'!F:F,MATCH($B39,'Kg BarCalc'!$A:$A,0))))</f>
        <v>R</v>
      </c>
      <c r="AK39" s="133" t="str">
        <f t="array" ref="AK39">IF(OR($B39="Wgt",$B39="Reset",$B39="Retest"),0,IF(Personalizacion!$K$6="Lbs",INDEX(#REF!,MATCH($B39,#REF!,0)),INDEX('Kg BarCalc'!G:G,MATCH($B39,'Kg BarCalc'!$A:$A,0))))</f>
        <v>-</v>
      </c>
      <c r="AL39" s="129" t="str">
        <f t="array" ref="AL39">IF(OR($B39="Wgt",$B39="Reset",$B39="Retest"),0,IF(Personalizacion!$K$6="Lbs",INDEX(#REF!,MATCH($B39,#REF!,0)),INDEX('Kg BarCalc'!H:H,MATCH($B39,'Kg BarCalc'!$A:$A,0))))</f>
        <v>O</v>
      </c>
      <c r="AM39" s="131" t="str">
        <f t="array" ref="AM39">IF(OR($B39="Wgt",$B39="Reset",$B39="Retest"),0,IF(Personalizacion!$K$6="Lbs",INDEX(#REF!,MATCH($B39,#REF!,0)),INDEX('Kg BarCalc'!I:I,MATCH($B39,'Kg BarCalc'!$A:$A,0))))</f>
        <v>N</v>
      </c>
      <c r="AN39" s="101" t="str">
        <f t="array" ref="AN39">IF(OR($B39="Wgt",$B39="Reset",$B39="Retest"),0,IF(Personalizacion!$K$6="Lbs",INDEX(#REF!,MATCH($B39,#REF!,0)),INDEX('Kg BarCalc'!J:J,MATCH($B39,'Kg BarCalc'!$A:$A,0))))</f>
        <v>L</v>
      </c>
      <c r="AO39" s="128" t="str">
        <f t="array" ref="AO39">IF(OR($B39="Wgt",$B39="Reset",$B39="Retest"),0,IF(Personalizacion!$K$6="Lbs",INDEX(#REF!,MATCH($B39,#REF!,0)),INDEX('Kg BarCalc'!K:K,MATCH($B39,'Kg BarCalc'!$A:$A,0))))</f>
        <v>Y</v>
      </c>
      <c r="AP39" s="129" t="str">
        <f t="array" ref="AP39">IF(OR($B39="Wgt",$B39="Reset",$B39="Retest"),0,IF(Personalizacion!$K$6="Lbs",INDEX(#REF!,MATCH($B39,#REF!,0)),INDEX('Kg BarCalc'!L:L,MATCH($B39,'Kg BarCalc'!$A:$A,0))))</f>
        <v>-</v>
      </c>
      <c r="AQ39" s="131" t="str">
        <f t="array" ref="AQ39">IF(OR($B39="Wgt",$B39="Reset",$B39="Retest"),0,IF(Personalizacion!$K$6="Lbs",INDEX(#REF!,MATCH($B39,#REF!,0)),INDEX('Kg BarCalc'!M:M,MATCH($B39,'Kg BarCalc'!$A:$A,0))))</f>
        <v>-</v>
      </c>
      <c r="AR39" s="133" t="str">
        <f t="array" ref="AR39">IF(OR($B39="Wgt",$B39="Reset",$B39="Retest"),0,IF(Personalizacion!$K$6="Lbs",INDEX(#REF!,MATCH($B39,#REF!,0)),"-"))</f>
        <v>-</v>
      </c>
      <c r="AS39" s="4"/>
    </row>
    <row r="40" ht="15.75" customHeight="1">
      <c r="A40" s="151" t="str">
        <f>Personalizacion!$I$40</f>
        <v>Remo con mancuernas</v>
      </c>
      <c r="B40" s="151">
        <f>Personalizacion!$J40</f>
        <v>20</v>
      </c>
      <c r="C40" s="151" t="str">
        <f>IF(Personalizacion!$K$40="Modified","4x12+","3x15+")</f>
        <v>3x15+</v>
      </c>
      <c r="D40" s="152" t="str">
        <f t="shared" ref="D40:F40" si="29">S40</f>
        <v/>
      </c>
      <c r="E40" s="152" t="str">
        <f t="shared" si="29"/>
        <v/>
      </c>
      <c r="F40" s="152" t="str">
        <f t="shared" si="29"/>
        <v/>
      </c>
      <c r="G40" s="153"/>
      <c r="H40" s="153"/>
      <c r="I40" s="154"/>
      <c r="J40" s="176"/>
      <c r="K40" s="177" t="s">
        <v>65</v>
      </c>
      <c r="L40" s="147"/>
      <c r="M40" s="4"/>
      <c r="N40" s="167"/>
      <c r="O40" s="4"/>
      <c r="P40" s="4"/>
      <c r="Q40" s="4"/>
      <c r="R40" s="127"/>
      <c r="S40" s="127"/>
      <c r="T40" s="127"/>
      <c r="U40" s="127"/>
      <c r="V40" s="4"/>
      <c r="W40" s="4"/>
      <c r="X40" s="4"/>
      <c r="Y40" s="4"/>
      <c r="Z40" s="4"/>
      <c r="AA40" s="4"/>
      <c r="AB40" s="4"/>
      <c r="AC40" s="4"/>
      <c r="AD40" s="4"/>
      <c r="AE40" s="4">
        <f t="shared" si="28"/>
        <v>0</v>
      </c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ht="15.75" customHeight="1">
      <c r="A41" s="150" t="str">
        <f>IF(Personalizacion!$I$41="Opt Tier 3","",Personalizacion!$I$33)</f>
        <v>Fondos</v>
      </c>
      <c r="B41" s="151" t="str">
        <f>Personalizacion!$J41</f>
        <v/>
      </c>
      <c r="C41" s="151" t="str">
        <f>IF(Personalizacion!$K$41="Modified","4x12+","3x15+")</f>
        <v>4x12+</v>
      </c>
      <c r="D41" s="152" t="str">
        <f t="shared" ref="D41:F41" si="30">S41</f>
        <v/>
      </c>
      <c r="E41" s="152" t="str">
        <f t="shared" si="30"/>
        <v/>
      </c>
      <c r="F41" s="152" t="str">
        <f t="shared" si="30"/>
        <v/>
      </c>
      <c r="G41" s="153"/>
      <c r="H41" s="153"/>
      <c r="I41" s="154"/>
      <c r="J41" s="176"/>
      <c r="K41" s="178"/>
      <c r="L41" s="157"/>
      <c r="M41" s="4"/>
      <c r="N41" s="167"/>
      <c r="O41" s="4"/>
      <c r="P41" s="4"/>
      <c r="Q41" s="4"/>
      <c r="R41" s="127"/>
      <c r="S41" s="127"/>
      <c r="T41" s="127"/>
      <c r="U41" s="127"/>
      <c r="V41" s="4"/>
      <c r="W41" s="4"/>
      <c r="X41" s="4"/>
      <c r="Y41" s="4"/>
      <c r="Z41" s="4"/>
      <c r="AA41" s="4"/>
      <c r="AB41" s="4"/>
      <c r="AC41" s="4"/>
      <c r="AD41" s="4"/>
      <c r="AE41" s="4">
        <f t="shared" si="28"/>
        <v>0</v>
      </c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ht="15.75" customHeight="1">
      <c r="A42" s="150" t="str">
        <f>IF(Personalizacion!$I$42="Opt Tier 3","",Personalizacion!$I$34)</f>
        <v>Dominadas</v>
      </c>
      <c r="B42" s="151" t="str">
        <f>Personalizacion!$J42</f>
        <v/>
      </c>
      <c r="C42" s="151" t="str">
        <f>IF(Personalizacion!$K$42="Modified","4x12+","3x15+")</f>
        <v>3x15+</v>
      </c>
      <c r="D42" s="152" t="str">
        <f t="shared" ref="D42:F42" si="31">S42</f>
        <v/>
      </c>
      <c r="E42" s="152" t="str">
        <f t="shared" si="31"/>
        <v/>
      </c>
      <c r="F42" s="152" t="str">
        <f t="shared" si="31"/>
        <v/>
      </c>
      <c r="G42" s="161"/>
      <c r="H42" s="161"/>
      <c r="I42" s="162"/>
      <c r="J42" s="176"/>
      <c r="K42" s="178"/>
      <c r="L42" s="157"/>
      <c r="M42" s="4"/>
      <c r="N42" s="167"/>
      <c r="O42" s="4"/>
      <c r="P42" s="4"/>
      <c r="Q42" s="4"/>
      <c r="R42" s="127"/>
      <c r="S42" s="127"/>
      <c r="T42" s="127"/>
      <c r="U42" s="127"/>
      <c r="V42" s="4"/>
      <c r="W42" s="4"/>
      <c r="X42" s="4"/>
      <c r="Y42" s="4"/>
      <c r="Z42" s="4"/>
      <c r="AA42" s="4"/>
      <c r="AB42" s="4"/>
      <c r="AC42" s="4"/>
      <c r="AD42" s="4"/>
      <c r="AE42" s="4">
        <f t="shared" si="28"/>
        <v>0</v>
      </c>
      <c r="AS42" s="4"/>
    </row>
    <row r="43" ht="15.75" customHeight="1">
      <c r="A43" s="150" t="str">
        <f>IF(Personalizacion!$I$43="Opt Tier 3","",Personalizacion!$I$35)</f>
        <v/>
      </c>
      <c r="B43" s="159" t="str">
        <f>Personalizacion!$J43</f>
        <v/>
      </c>
      <c r="C43" s="151" t="str">
        <f>IF(Personalizacion!$K$43="Modified","4x12+","3x15+")</f>
        <v>4x12+</v>
      </c>
      <c r="D43" s="182">
        <f t="shared" ref="D43:F43" si="32">S43</f>
        <v>0</v>
      </c>
      <c r="E43" s="182">
        <f t="shared" si="32"/>
        <v>0</v>
      </c>
      <c r="F43" s="152">
        <f t="shared" si="32"/>
        <v>0</v>
      </c>
      <c r="G43" s="153"/>
      <c r="H43" s="153"/>
      <c r="I43" s="153"/>
      <c r="J43" s="176"/>
      <c r="K43" s="179"/>
      <c r="L43" s="164"/>
      <c r="M43" s="4"/>
      <c r="N43" s="167"/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/>
      <c r="AE43" s="4">
        <f t="shared" si="28"/>
        <v>0</v>
      </c>
      <c r="AS43" s="4"/>
    </row>
    <row r="44" ht="32.25" customHeight="1">
      <c r="A44" s="184" t="s">
        <v>67</v>
      </c>
      <c r="B44" s="185"/>
      <c r="C44" s="186" t="s">
        <v>68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1'!A36="Deadlift",'4D Semana 1'!A36="Bench",'4D Semana 1'!A36="Squat"),('4D Semana 1'!B36*MAX('4D Semana 1'!G36:L37))/30+'4D Semana 1'!B36,0)</f>
        <v>0</v>
      </c>
      <c r="X44" s="4">
        <f>IF(OR('4D Semana 1'!A25="Deadlift",'4D Semana 1'!A25="Bench",'4D Semana 1'!A25="Squat"),('4D Semana 1'!B25*MAX('4D Semana 1'!G25:L26))/30+'4D Semana 1'!B25,0)</f>
        <v>0</v>
      </c>
      <c r="Y44" s="4">
        <f>IF(OR('4D Semana 1'!A14="Deadlift",'4D Semana 1'!A14="Bench",'4D Semana 1'!A14="Squat"),('4D Semana 1'!B14*MAX('4D Semana 1'!G14:L15))/30+'4D Semana 1'!B14,0)</f>
        <v>0</v>
      </c>
      <c r="Z44" s="4">
        <f>IF(OR('4D Semana 1'!A3="Deadlift",'4D Semana 1'!A3="Bench",'4D Semana 1'!A3="Squat"),('4D Semana 1'!B3*MAX('4D Semana 1'!G3:L4))/30+'4D Semana 1'!B3,0)</f>
        <v>0</v>
      </c>
      <c r="AA44" s="4"/>
      <c r="AB44" s="4"/>
      <c r="AC44" s="4"/>
      <c r="AD44" s="4"/>
      <c r="AE44" s="4"/>
      <c r="AS44" s="4"/>
    </row>
    <row r="45" ht="15.0" customHeight="1">
      <c r="A45" s="167"/>
      <c r="B45" s="167"/>
      <c r="C45" s="167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167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S45" s="4"/>
    </row>
    <row r="46" ht="15.75" customHeight="1">
      <c r="A46" s="167"/>
      <c r="B46" s="167"/>
      <c r="N46" s="167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S46" s="4"/>
    </row>
    <row r="47" ht="15.75" customHeight="1">
      <c r="A47" s="167"/>
      <c r="B47" s="167"/>
      <c r="N47" s="167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S47" s="4"/>
    </row>
    <row r="48" ht="15.75" customHeight="1">
      <c r="A48" s="167"/>
      <c r="B48" s="167"/>
      <c r="N48" s="167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ht="15.75" customHeight="1">
      <c r="A49" s="167"/>
      <c r="B49" s="167"/>
      <c r="N49" s="167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</row>
    <row r="50" ht="15.75" customHeight="1">
      <c r="A50" s="167"/>
      <c r="B50" s="167"/>
      <c r="N50" s="167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  <row r="51" ht="15.75" customHeight="1">
      <c r="A51" s="167"/>
      <c r="B51" s="167"/>
      <c r="N51" s="167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</row>
    <row r="52" ht="15.75" customHeight="1">
      <c r="A52" s="167"/>
      <c r="B52" s="167"/>
      <c r="C52" s="167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167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</row>
    <row r="53" ht="15.75" customHeight="1">
      <c r="A53" s="167"/>
      <c r="B53" s="167"/>
      <c r="C53" s="167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167"/>
      <c r="O53" s="4"/>
      <c r="P53" s="4"/>
      <c r="Q53" s="4"/>
      <c r="R53" s="4"/>
      <c r="S53" s="4"/>
      <c r="T53" s="4"/>
      <c r="U53" s="4"/>
      <c r="V53" s="4"/>
      <c r="W53" s="4"/>
      <c r="X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ht="15.75" customHeight="1">
      <c r="A54" s="167"/>
      <c r="B54" s="167"/>
      <c r="C54" s="167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167"/>
      <c r="O54" s="4"/>
      <c r="P54" s="4"/>
      <c r="Q54" s="4"/>
      <c r="R54" s="4"/>
      <c r="S54" s="4"/>
      <c r="T54" s="4"/>
      <c r="U54" s="4"/>
      <c r="V54" s="4"/>
      <c r="W54" s="4"/>
      <c r="X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</row>
    <row r="55" ht="15.75" customHeight="1">
      <c r="A55" s="167"/>
      <c r="B55" s="167"/>
      <c r="C55" s="167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167"/>
      <c r="O55" s="4"/>
      <c r="P55" s="4"/>
      <c r="Q55" s="4"/>
      <c r="R55" s="4"/>
      <c r="S55" s="4"/>
      <c r="T55" s="4"/>
      <c r="U55" s="4"/>
      <c r="V55" s="4"/>
      <c r="W55" s="4"/>
      <c r="X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</row>
    <row r="56" ht="15.75" customHeight="1">
      <c r="A56" s="167"/>
      <c r="B56" s="167"/>
      <c r="C56" s="167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167"/>
      <c r="O56" s="4"/>
      <c r="P56" s="4"/>
      <c r="Q56" s="4"/>
      <c r="R56" s="4"/>
      <c r="S56" s="4"/>
      <c r="T56" s="4"/>
      <c r="U56" s="4"/>
      <c r="V56" s="4"/>
      <c r="W56" s="4"/>
      <c r="X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</row>
    <row r="57" ht="15.75" customHeight="1">
      <c r="A57" s="167"/>
      <c r="B57" s="167"/>
      <c r="C57" s="167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167"/>
      <c r="O57" s="4"/>
      <c r="P57" s="4"/>
      <c r="Q57" s="4"/>
      <c r="R57" s="4"/>
      <c r="S57" s="4"/>
      <c r="T57" s="4"/>
      <c r="U57" s="4"/>
      <c r="V57" s="4"/>
      <c r="W57" s="4"/>
      <c r="X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</row>
    <row r="58" ht="15.75" customHeight="1">
      <c r="A58" s="167"/>
      <c r="B58" s="167"/>
      <c r="C58" s="167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167"/>
      <c r="O58" s="4"/>
      <c r="P58" s="4"/>
      <c r="Q58" s="4"/>
      <c r="R58" s="4"/>
      <c r="S58" s="4"/>
      <c r="T58" s="4"/>
      <c r="U58" s="4"/>
      <c r="V58" s="4"/>
      <c r="W58" s="4"/>
      <c r="X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ht="15.75" customHeight="1">
      <c r="A59" s="167"/>
      <c r="B59" s="167"/>
      <c r="C59" s="167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167"/>
      <c r="O59" s="4"/>
      <c r="P59" s="4"/>
      <c r="Q59" s="4"/>
      <c r="R59" s="4"/>
      <c r="S59" s="4"/>
      <c r="T59" s="4"/>
      <c r="U59" s="4"/>
      <c r="V59" s="4"/>
      <c r="W59" s="4"/>
      <c r="X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</row>
    <row r="60" ht="15.75" customHeight="1">
      <c r="A60" s="167"/>
      <c r="B60" s="167"/>
      <c r="C60" s="167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167"/>
      <c r="O60" s="4"/>
      <c r="P60" s="4"/>
      <c r="Q60" s="4"/>
      <c r="R60" s="4"/>
      <c r="S60" s="4"/>
      <c r="T60" s="4"/>
      <c r="U60" s="4"/>
      <c r="V60" s="4"/>
      <c r="W60" s="4"/>
      <c r="X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ht="15.75" customHeight="1">
      <c r="A61" s="167"/>
      <c r="B61" s="167"/>
      <c r="C61" s="167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167"/>
      <c r="O61" s="4"/>
      <c r="P61" s="4"/>
      <c r="Q61" s="4"/>
      <c r="R61" s="4"/>
      <c r="S61" s="4"/>
      <c r="T61" s="4"/>
      <c r="U61" s="4"/>
      <c r="V61" s="4"/>
      <c r="W61" s="4"/>
      <c r="X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ht="15.75" customHeight="1">
      <c r="A62" s="167"/>
      <c r="B62" s="167"/>
      <c r="C62" s="167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167"/>
      <c r="O62" s="4"/>
      <c r="P62" s="4"/>
      <c r="Q62" s="4"/>
      <c r="R62" s="4"/>
      <c r="S62" s="4"/>
      <c r="T62" s="4"/>
      <c r="U62" s="4"/>
      <c r="V62" s="4"/>
      <c r="W62" s="4"/>
      <c r="X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ht="15.75" customHeight="1">
      <c r="A63" s="167"/>
      <c r="B63" s="167"/>
      <c r="C63" s="167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167"/>
      <c r="O63" s="4"/>
      <c r="P63" s="4"/>
      <c r="Q63" s="4"/>
      <c r="R63" s="4"/>
      <c r="S63" s="4"/>
      <c r="T63" s="4"/>
      <c r="U63" s="4"/>
      <c r="V63" s="4"/>
      <c r="W63" s="4"/>
      <c r="X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ht="15.75" customHeight="1">
      <c r="A64" s="167"/>
      <c r="B64" s="167"/>
      <c r="C64" s="167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167"/>
      <c r="O64" s="4"/>
      <c r="P64" s="4"/>
      <c r="Q64" s="4"/>
      <c r="R64" s="4"/>
      <c r="S64" s="4"/>
      <c r="T64" s="4"/>
      <c r="U64" s="4"/>
      <c r="V64" s="4"/>
      <c r="W64" s="4"/>
      <c r="X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ht="15.75" customHeight="1">
      <c r="A65" s="167"/>
      <c r="B65" s="167"/>
      <c r="C65" s="167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167"/>
      <c r="O65" s="4"/>
      <c r="P65" s="4"/>
      <c r="Q65" s="4"/>
      <c r="R65" s="4"/>
      <c r="S65" s="4"/>
      <c r="T65" s="4"/>
      <c r="U65" s="4"/>
      <c r="V65" s="4"/>
      <c r="W65" s="4"/>
      <c r="X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ht="15.75" customHeight="1">
      <c r="A66" s="167"/>
      <c r="B66" s="167"/>
      <c r="C66" s="167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167"/>
      <c r="O66" s="4"/>
      <c r="P66" s="4"/>
      <c r="Q66" s="4"/>
      <c r="R66" s="4"/>
      <c r="S66" s="4"/>
      <c r="T66" s="4"/>
      <c r="U66" s="4"/>
      <c r="V66" s="4"/>
      <c r="W66" s="4"/>
      <c r="X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ht="15.75" customHeight="1">
      <c r="A67" s="167"/>
      <c r="B67" s="167"/>
      <c r="C67" s="167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167"/>
      <c r="O67" s="4"/>
      <c r="P67" s="4"/>
      <c r="Q67" s="4"/>
      <c r="R67" s="4"/>
      <c r="S67" s="4"/>
      <c r="T67" s="4"/>
      <c r="U67" s="4"/>
      <c r="V67" s="4"/>
      <c r="W67" s="4"/>
      <c r="X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ht="15.75" customHeight="1">
      <c r="A68" s="167"/>
      <c r="B68" s="167"/>
      <c r="C68" s="167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167"/>
      <c r="O68" s="4"/>
      <c r="P68" s="4"/>
      <c r="Q68" s="4"/>
      <c r="R68" s="4"/>
      <c r="S68" s="4"/>
      <c r="T68" s="4"/>
      <c r="U68" s="4"/>
      <c r="V68" s="4"/>
      <c r="W68" s="4"/>
      <c r="X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ht="15.75" customHeight="1">
      <c r="A69" s="167"/>
      <c r="B69" s="167"/>
      <c r="C69" s="167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167"/>
      <c r="O69" s="4"/>
      <c r="P69" s="4"/>
      <c r="Q69" s="4"/>
      <c r="R69" s="4"/>
      <c r="S69" s="4"/>
      <c r="T69" s="4"/>
      <c r="U69" s="4"/>
      <c r="V69" s="4"/>
      <c r="W69" s="4"/>
      <c r="X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</row>
    <row r="70" ht="15.75" customHeight="1">
      <c r="A70" s="167"/>
      <c r="B70" s="167"/>
      <c r="C70" s="167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167"/>
      <c r="O70" s="4"/>
      <c r="P70" s="4"/>
      <c r="Q70" s="4"/>
      <c r="R70" s="4"/>
      <c r="S70" s="4"/>
      <c r="T70" s="4"/>
      <c r="U70" s="4"/>
      <c r="V70" s="4"/>
      <c r="W70" s="4"/>
      <c r="X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</row>
    <row r="71" ht="15.75" customHeight="1">
      <c r="A71" s="167"/>
      <c r="B71" s="167"/>
      <c r="C71" s="167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167"/>
      <c r="O71" s="4"/>
      <c r="P71" s="4"/>
      <c r="Q71" s="4"/>
      <c r="R71" s="4"/>
      <c r="S71" s="4"/>
      <c r="T71" s="4"/>
      <c r="U71" s="4"/>
      <c r="V71" s="4"/>
      <c r="W71" s="4"/>
      <c r="X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</row>
    <row r="72" ht="15.75" customHeight="1">
      <c r="A72" s="167"/>
      <c r="B72" s="167"/>
      <c r="C72" s="167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167"/>
      <c r="O72" s="4"/>
      <c r="P72" s="4"/>
      <c r="Q72" s="4"/>
      <c r="R72" s="4"/>
      <c r="S72" s="4"/>
      <c r="T72" s="4"/>
      <c r="U72" s="4"/>
      <c r="V72" s="4"/>
      <c r="W72" s="4"/>
      <c r="X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ht="15.75" customHeight="1">
      <c r="A73" s="167"/>
      <c r="B73" s="167"/>
      <c r="C73" s="167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167"/>
      <c r="O73" s="4"/>
      <c r="P73" s="4"/>
      <c r="Q73" s="4"/>
      <c r="R73" s="4"/>
      <c r="S73" s="4"/>
      <c r="T73" s="4"/>
      <c r="U73" s="4"/>
      <c r="V73" s="4"/>
      <c r="W73" s="4"/>
      <c r="X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</row>
    <row r="74" ht="15.75" customHeight="1">
      <c r="A74" s="167"/>
      <c r="B74" s="167"/>
      <c r="C74" s="167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167"/>
      <c r="O74" s="4"/>
      <c r="P74" s="4"/>
      <c r="Q74" s="4"/>
      <c r="R74" s="4"/>
      <c r="S74" s="4"/>
      <c r="T74" s="4"/>
      <c r="U74" s="4"/>
      <c r="V74" s="4"/>
      <c r="W74" s="4"/>
      <c r="X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</row>
    <row r="75" ht="15.75" customHeight="1">
      <c r="A75" s="167"/>
      <c r="B75" s="167"/>
      <c r="C75" s="167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167"/>
      <c r="O75" s="4"/>
      <c r="P75" s="4"/>
      <c r="Q75" s="4"/>
      <c r="R75" s="4"/>
      <c r="S75" s="4"/>
      <c r="T75" s="4"/>
      <c r="U75" s="4"/>
      <c r="V75" s="4"/>
      <c r="W75" s="4"/>
      <c r="X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</row>
    <row r="76" ht="15.75" customHeight="1">
      <c r="A76" s="167"/>
      <c r="B76" s="167"/>
      <c r="C76" s="167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167"/>
      <c r="O76" s="4"/>
      <c r="P76" s="4"/>
      <c r="Q76" s="4"/>
      <c r="R76" s="4"/>
      <c r="S76" s="4"/>
      <c r="T76" s="4"/>
      <c r="U76" s="4"/>
      <c r="V76" s="4"/>
      <c r="W76" s="4"/>
      <c r="X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</row>
    <row r="77" ht="15.75" customHeight="1">
      <c r="A77" s="167"/>
      <c r="B77" s="167"/>
      <c r="C77" s="167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167"/>
      <c r="O77" s="4"/>
      <c r="P77" s="4"/>
      <c r="Q77" s="4"/>
      <c r="R77" s="4"/>
      <c r="S77" s="4"/>
      <c r="T77" s="4"/>
      <c r="U77" s="4"/>
      <c r="V77" s="4"/>
      <c r="W77" s="4"/>
      <c r="X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</row>
    <row r="78" ht="15.75" customHeight="1">
      <c r="A78" s="167"/>
      <c r="B78" s="167"/>
      <c r="C78" s="167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167"/>
      <c r="O78" s="4"/>
      <c r="P78" s="4"/>
      <c r="Q78" s="4"/>
      <c r="R78" s="4"/>
      <c r="S78" s="4"/>
      <c r="T78" s="4"/>
      <c r="U78" s="4"/>
      <c r="V78" s="4"/>
      <c r="W78" s="4"/>
      <c r="X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</row>
    <row r="79" ht="15.75" customHeight="1">
      <c r="A79" s="167"/>
      <c r="B79" s="167"/>
      <c r="C79" s="167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167"/>
      <c r="O79" s="4"/>
      <c r="P79" s="4"/>
      <c r="Q79" s="4"/>
      <c r="R79" s="4"/>
      <c r="S79" s="4"/>
      <c r="T79" s="4"/>
      <c r="U79" s="4"/>
      <c r="V79" s="4"/>
      <c r="W79" s="4"/>
      <c r="X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</row>
    <row r="80" ht="15.75" customHeight="1">
      <c r="A80" s="167"/>
      <c r="B80" s="167"/>
      <c r="C80" s="167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167"/>
      <c r="O80" s="4"/>
      <c r="P80" s="4"/>
      <c r="Q80" s="4"/>
      <c r="R80" s="4"/>
      <c r="S80" s="4"/>
      <c r="T80" s="4"/>
      <c r="U80" s="4"/>
      <c r="V80" s="4"/>
      <c r="W80" s="4"/>
      <c r="X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ht="15.75" customHeight="1">
      <c r="A81" s="167"/>
      <c r="B81" s="167"/>
      <c r="C81" s="167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167"/>
      <c r="O81" s="4"/>
      <c r="P81" s="4"/>
      <c r="Q81" s="4"/>
      <c r="R81" s="4"/>
      <c r="S81" s="4"/>
      <c r="T81" s="4"/>
      <c r="U81" s="4"/>
      <c r="V81" s="4"/>
      <c r="W81" s="4"/>
      <c r="X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</row>
    <row r="82" ht="15.75" customHeight="1">
      <c r="A82" s="167"/>
      <c r="B82" s="167"/>
      <c r="C82" s="167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167"/>
      <c r="O82" s="4"/>
      <c r="P82" s="4"/>
      <c r="Q82" s="4"/>
      <c r="R82" s="4"/>
      <c r="S82" s="4"/>
      <c r="T82" s="4"/>
      <c r="U82" s="4"/>
      <c r="V82" s="4"/>
      <c r="W82" s="4"/>
      <c r="X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</row>
    <row r="83" ht="15.75" customHeight="1">
      <c r="A83" s="167"/>
      <c r="B83" s="167"/>
      <c r="C83" s="167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167"/>
      <c r="O83" s="4"/>
      <c r="P83" s="4"/>
      <c r="Q83" s="4"/>
      <c r="R83" s="4"/>
      <c r="S83" s="4"/>
      <c r="T83" s="4"/>
      <c r="U83" s="4"/>
      <c r="V83" s="4"/>
      <c r="W83" s="4"/>
      <c r="X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ht="15.75" customHeight="1">
      <c r="A84" s="167"/>
      <c r="B84" s="167"/>
      <c r="C84" s="167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167"/>
      <c r="O84" s="4"/>
      <c r="P84" s="4"/>
      <c r="Q84" s="4"/>
      <c r="R84" s="4"/>
      <c r="S84" s="4"/>
      <c r="T84" s="4"/>
      <c r="U84" s="4"/>
      <c r="V84" s="4"/>
      <c r="W84" s="4"/>
      <c r="X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ht="15.75" customHeight="1">
      <c r="A85" s="167"/>
      <c r="B85" s="167"/>
      <c r="C85" s="167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167"/>
      <c r="O85" s="4"/>
      <c r="P85" s="4"/>
      <c r="Q85" s="4"/>
      <c r="R85" s="4"/>
      <c r="S85" s="4"/>
      <c r="T85" s="4"/>
      <c r="U85" s="4"/>
      <c r="V85" s="4"/>
      <c r="W85" s="4"/>
      <c r="X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</row>
    <row r="86" ht="15.75" customHeight="1">
      <c r="A86" s="167"/>
      <c r="B86" s="167"/>
      <c r="C86" s="167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167"/>
      <c r="O86" s="4"/>
      <c r="P86" s="4"/>
      <c r="Q86" s="4"/>
      <c r="R86" s="4"/>
      <c r="S86" s="4"/>
      <c r="T86" s="4"/>
      <c r="U86" s="4"/>
      <c r="V86" s="4"/>
      <c r="W86" s="4"/>
      <c r="X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</row>
    <row r="87" ht="15.75" customHeight="1">
      <c r="A87" s="167"/>
      <c r="B87" s="167"/>
      <c r="C87" s="167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167"/>
      <c r="O87" s="4"/>
      <c r="P87" s="4"/>
      <c r="Q87" s="4"/>
      <c r="R87" s="4"/>
      <c r="S87" s="4"/>
      <c r="T87" s="4"/>
      <c r="U87" s="4"/>
      <c r="V87" s="4"/>
      <c r="W87" s="4"/>
      <c r="X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</row>
    <row r="88" ht="15.75" customHeight="1">
      <c r="A88" s="167"/>
      <c r="B88" s="167"/>
      <c r="C88" s="167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167"/>
      <c r="O88" s="4"/>
      <c r="P88" s="4"/>
      <c r="Q88" s="4"/>
      <c r="R88" s="4"/>
      <c r="S88" s="4"/>
      <c r="T88" s="4"/>
      <c r="U88" s="4"/>
      <c r="V88" s="4"/>
      <c r="W88" s="4"/>
      <c r="X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</row>
    <row r="89" ht="15.75" customHeight="1">
      <c r="A89" s="167"/>
      <c r="B89" s="167"/>
      <c r="C89" s="167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167"/>
      <c r="O89" s="4"/>
      <c r="P89" s="4"/>
      <c r="Q89" s="4"/>
      <c r="R89" s="4"/>
      <c r="S89" s="4"/>
      <c r="T89" s="4"/>
      <c r="U89" s="4"/>
      <c r="V89" s="4"/>
      <c r="W89" s="4"/>
      <c r="X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</row>
    <row r="90" ht="15.75" customHeight="1">
      <c r="A90" s="167"/>
      <c r="B90" s="167"/>
      <c r="C90" s="167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167"/>
      <c r="O90" s="4"/>
      <c r="P90" s="4"/>
      <c r="Q90" s="4"/>
      <c r="R90" s="4"/>
      <c r="S90" s="4"/>
      <c r="T90" s="4"/>
      <c r="U90" s="4"/>
      <c r="V90" s="4"/>
      <c r="W90" s="4"/>
      <c r="X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ht="15.75" customHeight="1">
      <c r="A91" s="167"/>
      <c r="B91" s="167"/>
      <c r="C91" s="167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167"/>
      <c r="O91" s="4"/>
      <c r="P91" s="4"/>
      <c r="Q91" s="4"/>
      <c r="R91" s="4"/>
      <c r="S91" s="4"/>
      <c r="T91" s="4"/>
      <c r="U91" s="4"/>
      <c r="V91" s="4"/>
      <c r="W91" s="4"/>
      <c r="X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ht="15.75" customHeight="1">
      <c r="A92" s="167"/>
      <c r="B92" s="167"/>
      <c r="C92" s="167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167"/>
      <c r="O92" s="4"/>
      <c r="P92" s="4"/>
      <c r="Q92" s="4"/>
      <c r="R92" s="4"/>
      <c r="S92" s="4"/>
      <c r="T92" s="4"/>
      <c r="U92" s="4"/>
      <c r="V92" s="4"/>
      <c r="W92" s="4"/>
      <c r="X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ht="15.75" customHeight="1">
      <c r="A93" s="167"/>
      <c r="B93" s="167"/>
      <c r="C93" s="167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167"/>
      <c r="O93" s="4"/>
      <c r="P93" s="4"/>
      <c r="Q93" s="4"/>
      <c r="R93" s="4"/>
      <c r="S93" s="4"/>
      <c r="T93" s="4"/>
      <c r="U93" s="4"/>
      <c r="V93" s="4"/>
      <c r="W93" s="4"/>
      <c r="X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</row>
    <row r="94" ht="15.75" customHeight="1">
      <c r="A94" s="167"/>
      <c r="B94" s="167"/>
      <c r="C94" s="167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167"/>
      <c r="O94" s="4"/>
      <c r="P94" s="4"/>
      <c r="Q94" s="4"/>
      <c r="R94" s="4"/>
      <c r="S94" s="4"/>
      <c r="T94" s="4"/>
      <c r="U94" s="4"/>
      <c r="V94" s="4"/>
      <c r="W94" s="4"/>
      <c r="X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ht="15.75" customHeight="1">
      <c r="A95" s="167"/>
      <c r="B95" s="167"/>
      <c r="C95" s="167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167"/>
      <c r="O95" s="4"/>
      <c r="P95" s="4"/>
      <c r="Q95" s="4"/>
      <c r="R95" s="4"/>
      <c r="S95" s="4"/>
      <c r="T95" s="4"/>
      <c r="U95" s="4"/>
      <c r="V95" s="4"/>
      <c r="W95" s="4"/>
      <c r="X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</row>
    <row r="96" ht="15.75" customHeight="1">
      <c r="A96" s="167"/>
      <c r="B96" s="167"/>
      <c r="C96" s="167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167"/>
      <c r="O96" s="4"/>
      <c r="P96" s="4"/>
      <c r="Q96" s="4"/>
      <c r="R96" s="4"/>
      <c r="S96" s="4"/>
      <c r="T96" s="4"/>
      <c r="U96" s="4"/>
      <c r="V96" s="4"/>
      <c r="W96" s="4"/>
      <c r="X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</row>
    <row r="97" ht="15.75" customHeight="1">
      <c r="A97" s="167"/>
      <c r="B97" s="167"/>
      <c r="C97" s="167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167"/>
      <c r="O97" s="4"/>
      <c r="P97" s="4"/>
      <c r="Q97" s="4"/>
      <c r="R97" s="4"/>
      <c r="S97" s="4"/>
      <c r="T97" s="4"/>
      <c r="U97" s="4"/>
      <c r="V97" s="4"/>
      <c r="W97" s="4"/>
      <c r="X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</row>
    <row r="98" ht="15.75" customHeight="1">
      <c r="A98" s="167"/>
      <c r="B98" s="167"/>
      <c r="C98" s="167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167"/>
      <c r="O98" s="4"/>
      <c r="P98" s="4"/>
      <c r="Q98" s="4"/>
      <c r="R98" s="4"/>
      <c r="S98" s="4"/>
      <c r="T98" s="4"/>
      <c r="U98" s="4"/>
      <c r="V98" s="4"/>
      <c r="W98" s="4"/>
      <c r="X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</row>
    <row r="99" ht="15.75" customHeight="1">
      <c r="A99" s="167"/>
      <c r="B99" s="167"/>
      <c r="C99" s="167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167"/>
      <c r="O99" s="4"/>
      <c r="P99" s="4"/>
      <c r="Q99" s="4"/>
      <c r="R99" s="4"/>
      <c r="S99" s="4"/>
      <c r="T99" s="4"/>
      <c r="U99" s="4"/>
      <c r="V99" s="4"/>
      <c r="W99" s="4"/>
      <c r="X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</row>
    <row r="100" ht="15.75" customHeight="1">
      <c r="A100" s="167"/>
      <c r="B100" s="167"/>
      <c r="C100" s="167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167"/>
      <c r="O100" s="4"/>
      <c r="P100" s="4"/>
      <c r="Q100" s="4"/>
      <c r="R100" s="4"/>
      <c r="S100" s="4"/>
      <c r="T100" s="4"/>
      <c r="U100" s="4"/>
      <c r="V100" s="4"/>
      <c r="W100" s="4"/>
      <c r="X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</row>
    <row r="101" ht="15.75" customHeight="1">
      <c r="A101" s="167"/>
      <c r="B101" s="167"/>
      <c r="C101" s="167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167"/>
      <c r="O101" s="4"/>
      <c r="P101" s="4"/>
      <c r="Q101" s="4"/>
      <c r="R101" s="4"/>
      <c r="S101" s="4"/>
      <c r="T101" s="4"/>
      <c r="U101" s="4"/>
      <c r="V101" s="4"/>
      <c r="W101" s="4"/>
      <c r="X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</row>
    <row r="102" ht="15.75" customHeight="1">
      <c r="A102" s="167"/>
      <c r="B102" s="167"/>
      <c r="C102" s="167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167"/>
      <c r="O102" s="4"/>
      <c r="P102" s="4"/>
      <c r="Q102" s="4"/>
      <c r="R102" s="4"/>
      <c r="S102" s="4"/>
      <c r="T102" s="4"/>
      <c r="U102" s="4"/>
      <c r="V102" s="4"/>
      <c r="W102" s="4"/>
      <c r="X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</row>
    <row r="103" ht="15.75" customHeight="1">
      <c r="A103" s="167"/>
      <c r="B103" s="167"/>
      <c r="C103" s="167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167"/>
      <c r="O103" s="4"/>
      <c r="P103" s="4"/>
      <c r="Q103" s="4"/>
      <c r="R103" s="4"/>
      <c r="S103" s="4"/>
      <c r="T103" s="4"/>
      <c r="U103" s="4"/>
      <c r="V103" s="4"/>
      <c r="W103" s="4"/>
      <c r="X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</row>
    <row r="104" ht="15.75" customHeight="1">
      <c r="A104" s="167"/>
      <c r="B104" s="167"/>
      <c r="C104" s="167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167"/>
      <c r="O104" s="4"/>
      <c r="P104" s="4"/>
      <c r="Q104" s="4"/>
      <c r="R104" s="4"/>
      <c r="S104" s="4"/>
      <c r="T104" s="4"/>
      <c r="U104" s="4"/>
      <c r="V104" s="4"/>
      <c r="W104" s="4"/>
      <c r="X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ht="15.75" customHeight="1">
      <c r="A105" s="167"/>
      <c r="B105" s="167"/>
      <c r="C105" s="167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167"/>
      <c r="O105" s="4"/>
      <c r="P105" s="4"/>
      <c r="Q105" s="4"/>
      <c r="R105" s="4"/>
      <c r="S105" s="4"/>
      <c r="T105" s="4"/>
      <c r="U105" s="4"/>
      <c r="V105" s="4"/>
      <c r="W105" s="4"/>
      <c r="X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</row>
    <row r="106" ht="15.75" customHeight="1">
      <c r="A106" s="167"/>
      <c r="B106" s="167"/>
      <c r="C106" s="167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167"/>
      <c r="O106" s="4"/>
      <c r="P106" s="4"/>
      <c r="Q106" s="4"/>
      <c r="R106" s="4"/>
      <c r="S106" s="4"/>
      <c r="T106" s="4"/>
      <c r="U106" s="4"/>
      <c r="V106" s="4"/>
      <c r="W106" s="4"/>
      <c r="X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ht="15.75" customHeight="1">
      <c r="A107" s="167"/>
      <c r="B107" s="167"/>
      <c r="C107" s="167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167"/>
      <c r="O107" s="4"/>
      <c r="P107" s="4"/>
      <c r="Q107" s="4"/>
      <c r="R107" s="4"/>
      <c r="S107" s="4"/>
      <c r="T107" s="4"/>
      <c r="U107" s="4"/>
      <c r="V107" s="4"/>
      <c r="W107" s="4"/>
      <c r="X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ht="15.75" customHeight="1">
      <c r="A108" s="167"/>
      <c r="B108" s="167"/>
      <c r="C108" s="167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167"/>
      <c r="O108" s="4"/>
      <c r="P108" s="4"/>
      <c r="Q108" s="4"/>
      <c r="R108" s="4"/>
      <c r="S108" s="4"/>
      <c r="T108" s="4"/>
      <c r="U108" s="4"/>
      <c r="V108" s="4"/>
      <c r="W108" s="4"/>
      <c r="X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</row>
    <row r="109" ht="15.75" customHeight="1">
      <c r="A109" s="167"/>
      <c r="B109" s="167"/>
      <c r="C109" s="167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167"/>
      <c r="O109" s="4"/>
      <c r="P109" s="4"/>
      <c r="Q109" s="4"/>
      <c r="R109" s="4"/>
      <c r="S109" s="4"/>
      <c r="T109" s="4"/>
      <c r="U109" s="4"/>
      <c r="V109" s="4"/>
      <c r="W109" s="4"/>
      <c r="X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ht="15.75" customHeight="1">
      <c r="A110" s="167"/>
      <c r="B110" s="167"/>
      <c r="C110" s="167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167"/>
      <c r="O110" s="4"/>
      <c r="P110" s="4"/>
      <c r="Q110" s="4"/>
      <c r="R110" s="4"/>
      <c r="S110" s="4"/>
      <c r="T110" s="4"/>
      <c r="U110" s="4"/>
      <c r="V110" s="4"/>
      <c r="W110" s="4"/>
      <c r="X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ht="15.75" customHeight="1">
      <c r="A111" s="167"/>
      <c r="B111" s="167"/>
      <c r="C111" s="167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167"/>
      <c r="O111" s="4"/>
      <c r="P111" s="4"/>
      <c r="Q111" s="4"/>
      <c r="R111" s="4"/>
      <c r="S111" s="4"/>
      <c r="T111" s="4"/>
      <c r="U111" s="4"/>
      <c r="V111" s="4"/>
      <c r="W111" s="4"/>
      <c r="X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</row>
    <row r="112" ht="15.75" customHeight="1">
      <c r="A112" s="167"/>
      <c r="B112" s="167"/>
      <c r="C112" s="167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167"/>
      <c r="O112" s="4"/>
      <c r="P112" s="4"/>
      <c r="Q112" s="4"/>
      <c r="R112" s="4"/>
      <c r="S112" s="4"/>
      <c r="T112" s="4"/>
      <c r="U112" s="4"/>
      <c r="V112" s="4"/>
      <c r="W112" s="4"/>
      <c r="X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ht="15.75" customHeight="1">
      <c r="A113" s="167"/>
      <c r="B113" s="167"/>
      <c r="C113" s="167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167"/>
      <c r="O113" s="4"/>
      <c r="P113" s="4"/>
      <c r="Q113" s="4"/>
      <c r="R113" s="4"/>
      <c r="S113" s="4"/>
      <c r="T113" s="4"/>
      <c r="U113" s="4"/>
      <c r="V113" s="4"/>
      <c r="W113" s="4"/>
      <c r="X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ht="15.75" customHeight="1">
      <c r="A114" s="167"/>
      <c r="B114" s="167"/>
      <c r="C114" s="167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167"/>
      <c r="O114" s="4"/>
      <c r="P114" s="4"/>
      <c r="Q114" s="4"/>
      <c r="R114" s="4"/>
      <c r="S114" s="4"/>
      <c r="T114" s="4"/>
      <c r="U114" s="4"/>
      <c r="V114" s="4"/>
      <c r="W114" s="4"/>
      <c r="X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ht="15.75" customHeight="1">
      <c r="A115" s="167"/>
      <c r="B115" s="167"/>
      <c r="C115" s="167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167"/>
      <c r="O115" s="4"/>
      <c r="P115" s="4"/>
      <c r="Q115" s="4"/>
      <c r="R115" s="4"/>
      <c r="S115" s="4"/>
      <c r="T115" s="4"/>
      <c r="U115" s="4"/>
      <c r="V115" s="4"/>
      <c r="W115" s="4"/>
      <c r="X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</row>
    <row r="116" ht="15.75" customHeight="1">
      <c r="A116" s="167"/>
      <c r="B116" s="167"/>
      <c r="C116" s="167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167"/>
      <c r="O116" s="4"/>
      <c r="P116" s="4"/>
      <c r="Q116" s="4"/>
      <c r="R116" s="4"/>
      <c r="S116" s="4"/>
      <c r="T116" s="4"/>
      <c r="U116" s="4"/>
      <c r="V116" s="4"/>
      <c r="W116" s="4"/>
      <c r="X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</row>
    <row r="117" ht="15.75" customHeight="1">
      <c r="A117" s="167"/>
      <c r="B117" s="167"/>
      <c r="C117" s="167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167"/>
      <c r="O117" s="4"/>
      <c r="P117" s="4"/>
      <c r="Q117" s="4"/>
      <c r="R117" s="4"/>
      <c r="S117" s="4"/>
      <c r="T117" s="4"/>
      <c r="U117" s="4"/>
      <c r="V117" s="4"/>
      <c r="W117" s="4"/>
      <c r="X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</row>
    <row r="118" ht="15.75" customHeight="1">
      <c r="A118" s="167"/>
      <c r="B118" s="167"/>
      <c r="C118" s="167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167"/>
      <c r="O118" s="4"/>
      <c r="P118" s="4"/>
      <c r="Q118" s="4"/>
      <c r="R118" s="4"/>
      <c r="S118" s="4"/>
      <c r="T118" s="4"/>
      <c r="U118" s="4"/>
      <c r="V118" s="4"/>
      <c r="W118" s="4"/>
      <c r="X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ht="15.75" customHeight="1">
      <c r="A119" s="167"/>
      <c r="B119" s="167"/>
      <c r="C119" s="167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167"/>
      <c r="O119" s="4"/>
      <c r="P119" s="4"/>
      <c r="Q119" s="4"/>
      <c r="R119" s="4"/>
      <c r="S119" s="4"/>
      <c r="T119" s="4"/>
      <c r="U119" s="4"/>
      <c r="V119" s="4"/>
      <c r="W119" s="4"/>
      <c r="X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ht="15.75" customHeight="1">
      <c r="A120" s="167"/>
      <c r="B120" s="167"/>
      <c r="C120" s="167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167"/>
      <c r="O120" s="4"/>
      <c r="P120" s="4"/>
      <c r="Q120" s="4"/>
      <c r="R120" s="4"/>
      <c r="S120" s="4"/>
      <c r="T120" s="4"/>
      <c r="U120" s="4"/>
      <c r="V120" s="4"/>
      <c r="W120" s="4"/>
      <c r="X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</row>
    <row r="121" ht="15.75" customHeight="1">
      <c r="A121" s="167"/>
      <c r="B121" s="167"/>
      <c r="C121" s="167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167"/>
      <c r="O121" s="4"/>
      <c r="P121" s="4"/>
      <c r="Q121" s="4"/>
      <c r="R121" s="4"/>
      <c r="S121" s="4"/>
      <c r="T121" s="4"/>
      <c r="U121" s="4"/>
      <c r="V121" s="4"/>
      <c r="W121" s="4"/>
      <c r="X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ht="15.75" customHeight="1">
      <c r="A122" s="167"/>
      <c r="B122" s="167"/>
      <c r="C122" s="167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167"/>
      <c r="O122" s="4"/>
      <c r="P122" s="4"/>
      <c r="Q122" s="4"/>
      <c r="R122" s="4"/>
      <c r="S122" s="4"/>
      <c r="T122" s="4"/>
      <c r="U122" s="4"/>
      <c r="V122" s="4"/>
      <c r="W122" s="4"/>
      <c r="X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</row>
    <row r="123" ht="15.75" customHeight="1">
      <c r="A123" s="167"/>
      <c r="B123" s="167"/>
      <c r="C123" s="167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167"/>
      <c r="O123" s="4"/>
      <c r="P123" s="4"/>
      <c r="Q123" s="4"/>
      <c r="R123" s="4"/>
      <c r="S123" s="4"/>
      <c r="T123" s="4"/>
      <c r="U123" s="4"/>
      <c r="V123" s="4"/>
      <c r="W123" s="4"/>
      <c r="X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ht="15.75" customHeight="1">
      <c r="A124" s="167"/>
      <c r="B124" s="167"/>
      <c r="C124" s="167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167"/>
      <c r="O124" s="4"/>
      <c r="P124" s="4"/>
      <c r="Q124" s="4"/>
      <c r="R124" s="4"/>
      <c r="S124" s="4"/>
      <c r="T124" s="4"/>
      <c r="U124" s="4"/>
      <c r="V124" s="4"/>
      <c r="W124" s="4"/>
      <c r="X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</row>
    <row r="125" ht="15.75" customHeight="1">
      <c r="A125" s="167"/>
      <c r="B125" s="167"/>
      <c r="C125" s="167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167"/>
      <c r="O125" s="4"/>
      <c r="P125" s="4"/>
      <c r="Q125" s="4"/>
      <c r="R125" s="4"/>
      <c r="S125" s="4"/>
      <c r="T125" s="4"/>
      <c r="U125" s="4"/>
      <c r="V125" s="4"/>
      <c r="W125" s="4"/>
      <c r="X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</row>
    <row r="126" ht="15.75" customHeight="1">
      <c r="A126" s="167"/>
      <c r="B126" s="167"/>
      <c r="C126" s="167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167"/>
      <c r="O126" s="4"/>
      <c r="P126" s="4"/>
      <c r="Q126" s="4"/>
      <c r="R126" s="4"/>
      <c r="S126" s="4"/>
      <c r="T126" s="4"/>
      <c r="U126" s="4"/>
      <c r="V126" s="4"/>
      <c r="W126" s="4"/>
      <c r="X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</row>
    <row r="127" ht="15.75" customHeight="1">
      <c r="A127" s="167"/>
      <c r="B127" s="167"/>
      <c r="C127" s="167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167"/>
      <c r="O127" s="4"/>
      <c r="P127" s="4"/>
      <c r="Q127" s="4"/>
      <c r="R127" s="4"/>
      <c r="S127" s="4"/>
      <c r="T127" s="4"/>
      <c r="U127" s="4"/>
      <c r="V127" s="4"/>
      <c r="W127" s="4"/>
      <c r="X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</row>
    <row r="128" ht="15.75" customHeight="1">
      <c r="A128" s="167"/>
      <c r="B128" s="167"/>
      <c r="C128" s="167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167"/>
      <c r="O128" s="4"/>
      <c r="P128" s="4"/>
      <c r="Q128" s="4"/>
      <c r="R128" s="4"/>
      <c r="S128" s="4"/>
      <c r="T128" s="4"/>
      <c r="U128" s="4"/>
      <c r="V128" s="4"/>
      <c r="W128" s="4"/>
      <c r="X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ht="15.75" customHeight="1">
      <c r="A129" s="167"/>
      <c r="B129" s="167"/>
      <c r="C129" s="167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167"/>
      <c r="O129" s="4"/>
      <c r="P129" s="4"/>
      <c r="Q129" s="4"/>
      <c r="R129" s="4"/>
      <c r="S129" s="4"/>
      <c r="T129" s="4"/>
      <c r="U129" s="4"/>
      <c r="V129" s="4"/>
      <c r="W129" s="4"/>
      <c r="X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</row>
    <row r="130" ht="15.75" customHeight="1">
      <c r="A130" s="167"/>
      <c r="B130" s="167"/>
      <c r="C130" s="167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167"/>
      <c r="O130" s="4"/>
      <c r="P130" s="4"/>
      <c r="Q130" s="4"/>
      <c r="R130" s="4"/>
      <c r="S130" s="4"/>
      <c r="T130" s="4"/>
      <c r="U130" s="4"/>
      <c r="V130" s="4"/>
      <c r="W130" s="4"/>
      <c r="X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</row>
    <row r="131" ht="15.75" customHeight="1">
      <c r="A131" s="167"/>
      <c r="B131" s="167"/>
      <c r="C131" s="167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167"/>
      <c r="O131" s="4"/>
      <c r="P131" s="4"/>
      <c r="Q131" s="4"/>
      <c r="R131" s="4"/>
      <c r="S131" s="4"/>
      <c r="T131" s="4"/>
      <c r="U131" s="4"/>
      <c r="V131" s="4"/>
      <c r="W131" s="4"/>
      <c r="X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ht="15.75" customHeight="1">
      <c r="A132" s="167"/>
      <c r="B132" s="167"/>
      <c r="C132" s="167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167"/>
      <c r="O132" s="4"/>
      <c r="P132" s="4"/>
      <c r="Q132" s="4"/>
      <c r="R132" s="4"/>
      <c r="S132" s="4"/>
      <c r="T132" s="4"/>
      <c r="U132" s="4"/>
      <c r="V132" s="4"/>
      <c r="W132" s="4"/>
      <c r="X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</row>
    <row r="133" ht="15.75" customHeight="1">
      <c r="A133" s="167"/>
      <c r="B133" s="167"/>
      <c r="C133" s="167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167"/>
      <c r="O133" s="4"/>
      <c r="P133" s="4"/>
      <c r="Q133" s="4"/>
      <c r="R133" s="4"/>
      <c r="S133" s="4"/>
      <c r="T133" s="4"/>
      <c r="U133" s="4"/>
      <c r="V133" s="4"/>
      <c r="W133" s="4"/>
      <c r="X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</row>
    <row r="134" ht="15.75" customHeight="1">
      <c r="A134" s="167"/>
      <c r="B134" s="167"/>
      <c r="C134" s="167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167"/>
      <c r="O134" s="4"/>
      <c r="P134" s="4"/>
      <c r="Q134" s="4"/>
      <c r="R134" s="4"/>
      <c r="S134" s="4"/>
      <c r="T134" s="4"/>
      <c r="U134" s="4"/>
      <c r="V134" s="4"/>
      <c r="W134" s="4"/>
      <c r="X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</row>
    <row r="135" ht="15.75" customHeight="1">
      <c r="A135" s="167"/>
      <c r="B135" s="167"/>
      <c r="C135" s="167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167"/>
      <c r="O135" s="4"/>
      <c r="P135" s="4"/>
      <c r="Q135" s="4"/>
      <c r="R135" s="4"/>
      <c r="S135" s="4"/>
      <c r="T135" s="4"/>
      <c r="U135" s="4"/>
      <c r="V135" s="4"/>
      <c r="W135" s="4"/>
      <c r="X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</row>
    <row r="136" ht="15.75" customHeight="1">
      <c r="A136" s="167"/>
      <c r="B136" s="167"/>
      <c r="C136" s="167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167"/>
      <c r="O136" s="4"/>
      <c r="P136" s="4"/>
      <c r="Q136" s="4"/>
      <c r="R136" s="4"/>
      <c r="S136" s="4"/>
      <c r="T136" s="4"/>
      <c r="U136" s="4"/>
      <c r="V136" s="4"/>
      <c r="W136" s="4"/>
      <c r="X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</row>
    <row r="137" ht="15.75" customHeight="1">
      <c r="A137" s="167"/>
      <c r="B137" s="167"/>
      <c r="C137" s="167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167"/>
      <c r="O137" s="4"/>
      <c r="P137" s="4"/>
      <c r="Q137" s="4"/>
      <c r="R137" s="4"/>
      <c r="S137" s="4"/>
      <c r="T137" s="4"/>
      <c r="U137" s="4"/>
      <c r="V137" s="4"/>
      <c r="W137" s="4"/>
      <c r="X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</row>
    <row r="138" ht="15.75" customHeight="1">
      <c r="A138" s="167"/>
      <c r="B138" s="167"/>
      <c r="C138" s="167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167"/>
      <c r="O138" s="4"/>
      <c r="P138" s="4"/>
      <c r="Q138" s="4"/>
      <c r="R138" s="4"/>
      <c r="S138" s="4"/>
      <c r="T138" s="4"/>
      <c r="U138" s="4"/>
      <c r="V138" s="4"/>
      <c r="W138" s="4"/>
      <c r="X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</row>
    <row r="139" ht="15.75" customHeight="1">
      <c r="A139" s="167"/>
      <c r="B139" s="167"/>
      <c r="C139" s="167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167"/>
      <c r="O139" s="4"/>
      <c r="P139" s="4"/>
      <c r="Q139" s="4"/>
      <c r="R139" s="4"/>
      <c r="S139" s="4"/>
      <c r="T139" s="4"/>
      <c r="U139" s="4"/>
      <c r="V139" s="4"/>
      <c r="W139" s="4"/>
      <c r="X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</row>
    <row r="140" ht="15.75" customHeight="1">
      <c r="A140" s="167"/>
      <c r="B140" s="167"/>
      <c r="C140" s="167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167"/>
      <c r="O140" s="4"/>
      <c r="P140" s="4"/>
      <c r="Q140" s="4"/>
      <c r="R140" s="4"/>
      <c r="S140" s="4"/>
      <c r="T140" s="4"/>
      <c r="U140" s="4"/>
      <c r="V140" s="4"/>
      <c r="W140" s="4"/>
      <c r="X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</row>
    <row r="141" ht="15.75" customHeight="1">
      <c r="A141" s="167"/>
      <c r="B141" s="167"/>
      <c r="C141" s="167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167"/>
      <c r="O141" s="4"/>
      <c r="P141" s="4"/>
      <c r="Q141" s="4"/>
      <c r="R141" s="4"/>
      <c r="S141" s="4"/>
      <c r="T141" s="4"/>
      <c r="U141" s="4"/>
      <c r="V141" s="4"/>
      <c r="W141" s="4"/>
      <c r="X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</row>
    <row r="142" ht="15.75" customHeight="1">
      <c r="A142" s="167"/>
      <c r="B142" s="167"/>
      <c r="C142" s="167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167"/>
      <c r="O142" s="4"/>
      <c r="P142" s="4"/>
      <c r="Q142" s="4"/>
      <c r="R142" s="4"/>
      <c r="S142" s="4"/>
      <c r="T142" s="4"/>
      <c r="U142" s="4"/>
      <c r="V142" s="4"/>
      <c r="W142" s="4"/>
      <c r="X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</row>
    <row r="143" ht="15.75" customHeight="1">
      <c r="A143" s="167"/>
      <c r="B143" s="167"/>
      <c r="C143" s="167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167"/>
      <c r="O143" s="4"/>
      <c r="P143" s="4"/>
      <c r="Q143" s="4"/>
      <c r="R143" s="4"/>
      <c r="S143" s="4"/>
      <c r="T143" s="4"/>
      <c r="U143" s="4"/>
      <c r="V143" s="4"/>
      <c r="W143" s="4"/>
      <c r="X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</row>
    <row r="144" ht="15.75" customHeight="1">
      <c r="A144" s="167"/>
      <c r="B144" s="167"/>
      <c r="C144" s="167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167"/>
      <c r="O144" s="4"/>
      <c r="P144" s="4"/>
      <c r="Q144" s="4"/>
      <c r="R144" s="4"/>
      <c r="S144" s="4"/>
      <c r="T144" s="4"/>
      <c r="U144" s="4"/>
      <c r="V144" s="4"/>
      <c r="W144" s="4"/>
      <c r="X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</row>
    <row r="145" ht="15.75" customHeight="1">
      <c r="A145" s="167"/>
      <c r="B145" s="167"/>
      <c r="C145" s="167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167"/>
      <c r="O145" s="4"/>
      <c r="P145" s="4"/>
      <c r="Q145" s="4"/>
      <c r="R145" s="4"/>
      <c r="S145" s="4"/>
      <c r="T145" s="4"/>
      <c r="U145" s="4"/>
      <c r="V145" s="4"/>
      <c r="W145" s="4"/>
      <c r="X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</row>
    <row r="146" ht="15.75" customHeight="1">
      <c r="A146" s="167"/>
      <c r="B146" s="167"/>
      <c r="C146" s="167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167"/>
      <c r="O146" s="4"/>
      <c r="P146" s="4"/>
      <c r="Q146" s="4"/>
      <c r="R146" s="4"/>
      <c r="S146" s="4"/>
      <c r="T146" s="4"/>
      <c r="U146" s="4"/>
      <c r="V146" s="4"/>
      <c r="W146" s="4"/>
      <c r="X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</row>
    <row r="147" ht="15.75" customHeight="1">
      <c r="A147" s="167"/>
      <c r="B147" s="167"/>
      <c r="C147" s="167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167"/>
      <c r="O147" s="4"/>
      <c r="P147" s="4"/>
      <c r="Q147" s="4"/>
      <c r="R147" s="4"/>
      <c r="S147" s="4"/>
      <c r="T147" s="4"/>
      <c r="U147" s="4"/>
      <c r="V147" s="4"/>
      <c r="W147" s="4"/>
      <c r="X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</row>
    <row r="148" ht="15.75" customHeight="1">
      <c r="A148" s="167"/>
      <c r="B148" s="167"/>
      <c r="C148" s="167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167"/>
      <c r="O148" s="4"/>
      <c r="P148" s="4"/>
      <c r="Q148" s="4"/>
      <c r="R148" s="4"/>
      <c r="S148" s="4"/>
      <c r="T148" s="4"/>
      <c r="U148" s="4"/>
      <c r="V148" s="4"/>
      <c r="W148" s="4"/>
      <c r="X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</row>
    <row r="149" ht="15.75" customHeight="1">
      <c r="A149" s="167"/>
      <c r="B149" s="167"/>
      <c r="C149" s="167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167"/>
      <c r="O149" s="4"/>
      <c r="P149" s="4"/>
      <c r="Q149" s="4"/>
      <c r="R149" s="4"/>
      <c r="S149" s="4"/>
      <c r="T149" s="4"/>
      <c r="U149" s="4"/>
      <c r="V149" s="4"/>
      <c r="W149" s="4"/>
      <c r="X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</row>
    <row r="150" ht="15.75" customHeight="1">
      <c r="A150" s="167"/>
      <c r="B150" s="167"/>
      <c r="C150" s="167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167"/>
      <c r="O150" s="4"/>
      <c r="P150" s="4"/>
      <c r="Q150" s="4"/>
      <c r="R150" s="4"/>
      <c r="S150" s="4"/>
      <c r="T150" s="4"/>
      <c r="U150" s="4"/>
      <c r="V150" s="4"/>
      <c r="W150" s="4"/>
      <c r="X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</row>
    <row r="151" ht="15.75" customHeight="1">
      <c r="A151" s="167"/>
      <c r="B151" s="167"/>
      <c r="C151" s="167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167"/>
      <c r="O151" s="4"/>
      <c r="P151" s="4"/>
      <c r="Q151" s="4"/>
      <c r="R151" s="4"/>
      <c r="S151" s="4"/>
      <c r="T151" s="4"/>
      <c r="U151" s="4"/>
      <c r="V151" s="4"/>
      <c r="W151" s="4"/>
      <c r="X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</row>
    <row r="152" ht="15.75" customHeight="1">
      <c r="A152" s="167"/>
      <c r="B152" s="167"/>
      <c r="C152" s="167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167"/>
      <c r="O152" s="4"/>
      <c r="P152" s="4"/>
      <c r="Q152" s="4"/>
      <c r="R152" s="4"/>
      <c r="S152" s="4"/>
      <c r="T152" s="4"/>
      <c r="U152" s="4"/>
      <c r="V152" s="4"/>
      <c r="W152" s="4"/>
      <c r="X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</row>
    <row r="153" ht="15.75" customHeight="1">
      <c r="A153" s="167"/>
      <c r="B153" s="167"/>
      <c r="C153" s="167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167"/>
      <c r="O153" s="4"/>
      <c r="P153" s="4"/>
      <c r="Q153" s="4"/>
      <c r="R153" s="4"/>
      <c r="S153" s="4"/>
      <c r="T153" s="4"/>
      <c r="U153" s="4"/>
      <c r="V153" s="4"/>
      <c r="W153" s="4"/>
      <c r="X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</row>
    <row r="154" ht="15.75" customHeight="1">
      <c r="A154" s="167"/>
      <c r="B154" s="167"/>
      <c r="C154" s="167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167"/>
      <c r="O154" s="4"/>
      <c r="P154" s="4"/>
      <c r="Q154" s="4"/>
      <c r="R154" s="4"/>
      <c r="S154" s="4"/>
      <c r="T154" s="4"/>
      <c r="U154" s="4"/>
      <c r="V154" s="4"/>
      <c r="W154" s="4"/>
      <c r="X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</row>
    <row r="155" ht="15.75" customHeight="1">
      <c r="A155" s="167"/>
      <c r="B155" s="167"/>
      <c r="C155" s="167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167"/>
      <c r="O155" s="4"/>
      <c r="P155" s="4"/>
      <c r="Q155" s="4"/>
      <c r="R155" s="4"/>
      <c r="S155" s="4"/>
      <c r="T155" s="4"/>
      <c r="U155" s="4"/>
      <c r="V155" s="4"/>
      <c r="W155" s="4"/>
      <c r="X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</row>
    <row r="156" ht="15.75" customHeight="1">
      <c r="A156" s="167"/>
      <c r="B156" s="167"/>
      <c r="C156" s="167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167"/>
      <c r="O156" s="4"/>
      <c r="P156" s="4"/>
      <c r="Q156" s="4"/>
      <c r="R156" s="4"/>
      <c r="S156" s="4"/>
      <c r="T156" s="4"/>
      <c r="U156" s="4"/>
      <c r="V156" s="4"/>
      <c r="W156" s="4"/>
      <c r="X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</row>
    <row r="157" ht="15.75" customHeight="1">
      <c r="A157" s="167"/>
      <c r="B157" s="167"/>
      <c r="C157" s="167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167"/>
      <c r="O157" s="4"/>
      <c r="P157" s="4"/>
      <c r="Q157" s="4"/>
      <c r="R157" s="4"/>
      <c r="S157" s="4"/>
      <c r="T157" s="4"/>
      <c r="U157" s="4"/>
      <c r="V157" s="4"/>
      <c r="W157" s="4"/>
      <c r="X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</row>
    <row r="158" ht="15.75" customHeight="1">
      <c r="A158" s="167"/>
      <c r="B158" s="167"/>
      <c r="C158" s="167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167"/>
      <c r="O158" s="4"/>
      <c r="P158" s="4"/>
      <c r="Q158" s="4"/>
      <c r="R158" s="4"/>
      <c r="S158" s="4"/>
      <c r="T158" s="4"/>
      <c r="U158" s="4"/>
      <c r="V158" s="4"/>
      <c r="W158" s="4"/>
      <c r="X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</row>
    <row r="159" ht="15.75" customHeight="1">
      <c r="A159" s="167"/>
      <c r="B159" s="167"/>
      <c r="C159" s="167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167"/>
      <c r="O159" s="4"/>
      <c r="P159" s="4"/>
      <c r="Q159" s="4"/>
      <c r="R159" s="4"/>
      <c r="S159" s="4"/>
      <c r="T159" s="4"/>
      <c r="U159" s="4"/>
      <c r="V159" s="4"/>
      <c r="W159" s="4"/>
      <c r="X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</row>
    <row r="160" ht="15.75" customHeight="1">
      <c r="A160" s="167"/>
      <c r="B160" s="167"/>
      <c r="C160" s="167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167"/>
      <c r="O160" s="4"/>
      <c r="P160" s="4"/>
      <c r="Q160" s="4"/>
      <c r="R160" s="4"/>
      <c r="S160" s="4"/>
      <c r="T160" s="4"/>
      <c r="U160" s="4"/>
      <c r="V160" s="4"/>
      <c r="W160" s="4"/>
      <c r="X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</row>
    <row r="161" ht="15.75" customHeight="1">
      <c r="A161" s="167"/>
      <c r="B161" s="167"/>
      <c r="C161" s="167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167"/>
      <c r="O161" s="4"/>
      <c r="P161" s="4"/>
      <c r="Q161" s="4"/>
      <c r="R161" s="4"/>
      <c r="S161" s="4"/>
      <c r="T161" s="4"/>
      <c r="U161" s="4"/>
      <c r="V161" s="4"/>
      <c r="W161" s="4"/>
      <c r="X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</row>
    <row r="162" ht="15.75" customHeight="1">
      <c r="A162" s="167"/>
      <c r="B162" s="167"/>
      <c r="C162" s="167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167"/>
      <c r="O162" s="4"/>
      <c r="P162" s="4"/>
      <c r="Q162" s="4"/>
      <c r="R162" s="4"/>
      <c r="S162" s="4"/>
      <c r="T162" s="4"/>
      <c r="U162" s="4"/>
      <c r="V162" s="4"/>
      <c r="W162" s="4"/>
      <c r="X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</row>
    <row r="163" ht="15.75" customHeight="1">
      <c r="A163" s="167"/>
      <c r="B163" s="167"/>
      <c r="C163" s="167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167"/>
      <c r="O163" s="4"/>
      <c r="P163" s="4"/>
      <c r="Q163" s="4"/>
      <c r="R163" s="4"/>
      <c r="S163" s="4"/>
      <c r="T163" s="4"/>
      <c r="U163" s="4"/>
      <c r="V163" s="4"/>
      <c r="W163" s="4"/>
      <c r="X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</row>
    <row r="164" ht="15.75" customHeight="1">
      <c r="A164" s="167"/>
      <c r="B164" s="167"/>
      <c r="C164" s="167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167"/>
      <c r="O164" s="4"/>
      <c r="P164" s="4"/>
      <c r="Q164" s="4"/>
      <c r="R164" s="4"/>
      <c r="S164" s="4"/>
      <c r="T164" s="4"/>
      <c r="U164" s="4"/>
      <c r="V164" s="4"/>
      <c r="W164" s="4"/>
      <c r="X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</row>
    <row r="165" ht="15.75" customHeight="1">
      <c r="A165" s="167"/>
      <c r="B165" s="167"/>
      <c r="C165" s="167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167"/>
      <c r="O165" s="4"/>
      <c r="P165" s="4"/>
      <c r="Q165" s="4"/>
      <c r="R165" s="4"/>
      <c r="S165" s="4"/>
      <c r="T165" s="4"/>
      <c r="U165" s="4"/>
      <c r="V165" s="4"/>
      <c r="W165" s="4"/>
      <c r="X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</row>
    <row r="166" ht="15.75" customHeight="1">
      <c r="A166" s="167"/>
      <c r="B166" s="167"/>
      <c r="C166" s="167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167"/>
      <c r="O166" s="4"/>
      <c r="P166" s="4"/>
      <c r="Q166" s="4"/>
      <c r="R166" s="4"/>
      <c r="S166" s="4"/>
      <c r="T166" s="4"/>
      <c r="U166" s="4"/>
      <c r="V166" s="4"/>
      <c r="W166" s="4"/>
      <c r="X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</row>
    <row r="167" ht="15.75" customHeight="1">
      <c r="A167" s="167"/>
      <c r="B167" s="167"/>
      <c r="C167" s="167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167"/>
      <c r="O167" s="4"/>
      <c r="P167" s="4"/>
      <c r="Q167" s="4"/>
      <c r="R167" s="4"/>
      <c r="S167" s="4"/>
      <c r="T167" s="4"/>
      <c r="U167" s="4"/>
      <c r="V167" s="4"/>
      <c r="W167" s="4"/>
      <c r="X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</row>
    <row r="168" ht="15.75" customHeight="1">
      <c r="A168" s="167"/>
      <c r="B168" s="167"/>
      <c r="C168" s="167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167"/>
      <c r="O168" s="4"/>
      <c r="P168" s="4"/>
      <c r="Q168" s="4"/>
      <c r="R168" s="4"/>
      <c r="S168" s="4"/>
      <c r="T168" s="4"/>
      <c r="U168" s="4"/>
      <c r="V168" s="4"/>
      <c r="W168" s="4"/>
      <c r="X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</row>
    <row r="169" ht="15.75" customHeight="1">
      <c r="A169" s="167"/>
      <c r="B169" s="167"/>
      <c r="C169" s="167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167"/>
      <c r="O169" s="4"/>
      <c r="P169" s="4"/>
      <c r="Q169" s="4"/>
      <c r="R169" s="4"/>
      <c r="S169" s="4"/>
      <c r="T169" s="4"/>
      <c r="U169" s="4"/>
      <c r="V169" s="4"/>
      <c r="W169" s="4"/>
      <c r="X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</row>
    <row r="170" ht="15.75" customHeight="1">
      <c r="A170" s="167"/>
      <c r="B170" s="167"/>
      <c r="C170" s="167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167"/>
      <c r="O170" s="4"/>
      <c r="P170" s="4"/>
      <c r="Q170" s="4"/>
      <c r="R170" s="4"/>
      <c r="S170" s="4"/>
      <c r="T170" s="4"/>
      <c r="U170" s="4"/>
      <c r="V170" s="4"/>
      <c r="W170" s="4"/>
      <c r="X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</row>
    <row r="171" ht="15.75" customHeight="1">
      <c r="A171" s="167"/>
      <c r="B171" s="167"/>
      <c r="C171" s="167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167"/>
      <c r="O171" s="4"/>
      <c r="P171" s="4"/>
      <c r="Q171" s="4"/>
      <c r="R171" s="4"/>
      <c r="S171" s="4"/>
      <c r="T171" s="4"/>
      <c r="U171" s="4"/>
      <c r="V171" s="4"/>
      <c r="W171" s="4"/>
      <c r="X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</row>
    <row r="172" ht="15.75" customHeight="1">
      <c r="A172" s="167"/>
      <c r="B172" s="167"/>
      <c r="C172" s="167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167"/>
      <c r="O172" s="4"/>
      <c r="P172" s="4"/>
      <c r="Q172" s="4"/>
      <c r="R172" s="4"/>
      <c r="S172" s="4"/>
      <c r="T172" s="4"/>
      <c r="U172" s="4"/>
      <c r="V172" s="4"/>
      <c r="W172" s="4"/>
      <c r="X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</row>
    <row r="173" ht="15.75" customHeight="1">
      <c r="A173" s="167"/>
      <c r="B173" s="167"/>
      <c r="C173" s="167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167"/>
      <c r="O173" s="4"/>
      <c r="P173" s="4"/>
      <c r="Q173" s="4"/>
      <c r="R173" s="4"/>
      <c r="S173" s="4"/>
      <c r="T173" s="4"/>
      <c r="U173" s="4"/>
      <c r="V173" s="4"/>
      <c r="W173" s="4"/>
      <c r="X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</row>
    <row r="174" ht="15.75" customHeight="1">
      <c r="A174" s="167"/>
      <c r="B174" s="167"/>
      <c r="C174" s="167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167"/>
      <c r="O174" s="4"/>
      <c r="P174" s="4"/>
      <c r="Q174" s="4"/>
      <c r="R174" s="4"/>
      <c r="S174" s="4"/>
      <c r="T174" s="4"/>
      <c r="U174" s="4"/>
      <c r="V174" s="4"/>
      <c r="W174" s="4"/>
      <c r="X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</row>
    <row r="175" ht="15.75" customHeight="1">
      <c r="A175" s="167"/>
      <c r="B175" s="167"/>
      <c r="C175" s="167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167"/>
      <c r="O175" s="4"/>
      <c r="P175" s="4"/>
      <c r="Q175" s="4"/>
      <c r="R175" s="4"/>
      <c r="S175" s="4"/>
      <c r="T175" s="4"/>
      <c r="U175" s="4"/>
      <c r="V175" s="4"/>
      <c r="W175" s="4"/>
      <c r="X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</row>
    <row r="176" ht="15.75" customHeight="1">
      <c r="A176" s="167"/>
      <c r="B176" s="167"/>
      <c r="C176" s="167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167"/>
      <c r="O176" s="4"/>
      <c r="P176" s="4"/>
      <c r="Q176" s="4"/>
      <c r="R176" s="4"/>
      <c r="S176" s="4"/>
      <c r="T176" s="4"/>
      <c r="U176" s="4"/>
      <c r="V176" s="4"/>
      <c r="W176" s="4"/>
      <c r="X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</row>
    <row r="177" ht="15.75" customHeight="1">
      <c r="A177" s="167"/>
      <c r="B177" s="167"/>
      <c r="C177" s="167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167"/>
      <c r="O177" s="4"/>
      <c r="P177" s="4"/>
      <c r="Q177" s="4"/>
      <c r="R177" s="4"/>
      <c r="S177" s="4"/>
      <c r="T177" s="4"/>
      <c r="U177" s="4"/>
      <c r="V177" s="4"/>
      <c r="W177" s="4"/>
      <c r="X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</row>
    <row r="178" ht="15.75" customHeight="1">
      <c r="A178" s="167"/>
      <c r="B178" s="167"/>
      <c r="C178" s="167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167"/>
      <c r="O178" s="4"/>
      <c r="P178" s="4"/>
      <c r="Q178" s="4"/>
      <c r="R178" s="4"/>
      <c r="S178" s="4"/>
      <c r="T178" s="4"/>
      <c r="U178" s="4"/>
      <c r="V178" s="4"/>
      <c r="W178" s="4"/>
      <c r="X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</row>
    <row r="179" ht="15.75" customHeight="1">
      <c r="A179" s="167"/>
      <c r="B179" s="167"/>
      <c r="C179" s="167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167"/>
      <c r="O179" s="4"/>
      <c r="P179" s="4"/>
      <c r="Q179" s="4"/>
      <c r="R179" s="4"/>
      <c r="S179" s="4"/>
      <c r="T179" s="4"/>
      <c r="U179" s="4"/>
      <c r="V179" s="4"/>
      <c r="W179" s="4"/>
      <c r="X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</row>
    <row r="180" ht="15.75" customHeight="1">
      <c r="A180" s="167"/>
      <c r="B180" s="167"/>
      <c r="C180" s="167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167"/>
      <c r="O180" s="4"/>
      <c r="P180" s="4"/>
      <c r="Q180" s="4"/>
      <c r="R180" s="4"/>
      <c r="S180" s="4"/>
      <c r="T180" s="4"/>
      <c r="U180" s="4"/>
      <c r="V180" s="4"/>
      <c r="W180" s="4"/>
      <c r="X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</row>
    <row r="181" ht="15.75" customHeight="1">
      <c r="A181" s="167"/>
      <c r="B181" s="167"/>
      <c r="C181" s="167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167"/>
      <c r="O181" s="4"/>
      <c r="P181" s="4"/>
      <c r="Q181" s="4"/>
      <c r="R181" s="4"/>
      <c r="S181" s="4"/>
      <c r="T181" s="4"/>
      <c r="U181" s="4"/>
      <c r="V181" s="4"/>
      <c r="W181" s="4"/>
      <c r="X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</row>
    <row r="182" ht="15.75" customHeight="1">
      <c r="A182" s="167"/>
      <c r="B182" s="167"/>
      <c r="C182" s="167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167"/>
      <c r="O182" s="4"/>
      <c r="P182" s="4"/>
      <c r="Q182" s="4"/>
      <c r="R182" s="4"/>
      <c r="S182" s="4"/>
      <c r="T182" s="4"/>
      <c r="U182" s="4"/>
      <c r="V182" s="4"/>
      <c r="W182" s="4"/>
      <c r="X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</row>
    <row r="183" ht="15.75" customHeight="1">
      <c r="A183" s="167"/>
      <c r="B183" s="167"/>
      <c r="C183" s="167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167"/>
      <c r="O183" s="4"/>
      <c r="P183" s="4"/>
      <c r="Q183" s="4"/>
      <c r="R183" s="4"/>
      <c r="S183" s="4"/>
      <c r="T183" s="4"/>
      <c r="U183" s="4"/>
      <c r="V183" s="4"/>
      <c r="W183" s="4"/>
      <c r="X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</row>
    <row r="184" ht="15.75" customHeight="1">
      <c r="A184" s="167"/>
      <c r="B184" s="167"/>
      <c r="C184" s="167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167"/>
      <c r="O184" s="4"/>
      <c r="P184" s="4"/>
      <c r="Q184" s="4"/>
      <c r="R184" s="4"/>
      <c r="S184" s="4"/>
      <c r="T184" s="4"/>
      <c r="U184" s="4"/>
      <c r="V184" s="4"/>
      <c r="W184" s="4"/>
      <c r="X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</row>
    <row r="185" ht="15.75" customHeight="1">
      <c r="A185" s="167"/>
      <c r="B185" s="167"/>
      <c r="C185" s="167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167"/>
      <c r="O185" s="4"/>
      <c r="P185" s="4"/>
      <c r="Q185" s="4"/>
      <c r="R185" s="4"/>
      <c r="S185" s="4"/>
      <c r="T185" s="4"/>
      <c r="U185" s="4"/>
      <c r="V185" s="4"/>
      <c r="W185" s="4"/>
      <c r="X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</row>
    <row r="186" ht="15.75" customHeight="1">
      <c r="A186" s="167"/>
      <c r="B186" s="167"/>
      <c r="C186" s="167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167"/>
      <c r="O186" s="4"/>
      <c r="P186" s="4"/>
      <c r="Q186" s="4"/>
      <c r="R186" s="4"/>
      <c r="S186" s="4"/>
      <c r="T186" s="4"/>
      <c r="U186" s="4"/>
      <c r="V186" s="4"/>
      <c r="W186" s="4"/>
      <c r="X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</row>
    <row r="187" ht="15.75" customHeight="1">
      <c r="A187" s="167"/>
      <c r="B187" s="167"/>
      <c r="C187" s="167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167"/>
      <c r="O187" s="4"/>
      <c r="P187" s="4"/>
      <c r="Q187" s="4"/>
      <c r="R187" s="4"/>
      <c r="S187" s="4"/>
      <c r="T187" s="4"/>
      <c r="U187" s="4"/>
      <c r="V187" s="4"/>
      <c r="W187" s="4"/>
      <c r="X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</row>
    <row r="188" ht="15.75" customHeight="1">
      <c r="A188" s="167"/>
      <c r="B188" s="167"/>
      <c r="C188" s="167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167"/>
      <c r="O188" s="4"/>
      <c r="P188" s="4"/>
      <c r="Q188" s="4"/>
      <c r="R188" s="4"/>
      <c r="S188" s="4"/>
      <c r="T188" s="4"/>
      <c r="U188" s="4"/>
      <c r="V188" s="4"/>
      <c r="W188" s="4"/>
      <c r="X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</row>
    <row r="189" ht="15.75" customHeight="1">
      <c r="A189" s="167"/>
      <c r="B189" s="167"/>
      <c r="C189" s="167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167"/>
      <c r="O189" s="4"/>
      <c r="P189" s="4"/>
      <c r="Q189" s="4"/>
      <c r="R189" s="4"/>
      <c r="S189" s="4"/>
      <c r="T189" s="4"/>
      <c r="U189" s="4"/>
      <c r="V189" s="4"/>
      <c r="W189" s="4"/>
      <c r="X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</row>
    <row r="190" ht="15.75" customHeight="1">
      <c r="A190" s="167"/>
      <c r="B190" s="167"/>
      <c r="C190" s="167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167"/>
      <c r="O190" s="4"/>
      <c r="P190" s="4"/>
      <c r="Q190" s="4"/>
      <c r="R190" s="4"/>
      <c r="S190" s="4"/>
      <c r="T190" s="4"/>
      <c r="U190" s="4"/>
      <c r="V190" s="4"/>
      <c r="W190" s="4"/>
      <c r="X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</row>
    <row r="191" ht="15.75" customHeight="1">
      <c r="A191" s="167"/>
      <c r="B191" s="167"/>
      <c r="C191" s="167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167"/>
      <c r="O191" s="4"/>
      <c r="P191" s="4"/>
      <c r="Q191" s="4"/>
      <c r="R191" s="4"/>
      <c r="S191" s="4"/>
      <c r="T191" s="4"/>
      <c r="U191" s="4"/>
      <c r="V191" s="4"/>
      <c r="W191" s="4"/>
      <c r="X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</row>
    <row r="192" ht="15.75" customHeight="1">
      <c r="A192" s="167"/>
      <c r="B192" s="167"/>
      <c r="C192" s="167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167"/>
      <c r="O192" s="4"/>
      <c r="P192" s="4"/>
      <c r="Q192" s="4"/>
      <c r="R192" s="4"/>
      <c r="S192" s="4"/>
      <c r="T192" s="4"/>
      <c r="U192" s="4"/>
      <c r="V192" s="4"/>
      <c r="W192" s="4"/>
      <c r="X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</row>
    <row r="193" ht="15.75" customHeight="1">
      <c r="A193" s="167"/>
      <c r="B193" s="167"/>
      <c r="C193" s="167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167"/>
      <c r="O193" s="4"/>
      <c r="P193" s="4"/>
      <c r="Q193" s="4"/>
      <c r="R193" s="4"/>
      <c r="S193" s="4"/>
      <c r="T193" s="4"/>
      <c r="U193" s="4"/>
      <c r="V193" s="4"/>
      <c r="W193" s="4"/>
      <c r="X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</row>
    <row r="194" ht="15.75" customHeight="1">
      <c r="A194" s="167"/>
      <c r="B194" s="167"/>
      <c r="C194" s="167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167"/>
      <c r="O194" s="4"/>
      <c r="P194" s="4"/>
      <c r="Q194" s="4"/>
      <c r="R194" s="4"/>
      <c r="S194" s="4"/>
      <c r="T194" s="4"/>
      <c r="U194" s="4"/>
      <c r="V194" s="4"/>
      <c r="W194" s="4"/>
      <c r="X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</row>
    <row r="195" ht="15.75" customHeight="1">
      <c r="A195" s="167"/>
      <c r="B195" s="167"/>
      <c r="C195" s="167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167"/>
      <c r="O195" s="4"/>
      <c r="P195" s="4"/>
      <c r="Q195" s="4"/>
      <c r="R195" s="4"/>
      <c r="S195" s="4"/>
      <c r="T195" s="4"/>
      <c r="U195" s="4"/>
      <c r="V195" s="4"/>
      <c r="W195" s="4"/>
      <c r="X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</row>
    <row r="196" ht="15.75" customHeight="1">
      <c r="A196" s="167"/>
      <c r="B196" s="167"/>
      <c r="C196" s="167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167"/>
      <c r="O196" s="4"/>
      <c r="P196" s="4"/>
      <c r="Q196" s="4"/>
      <c r="R196" s="4"/>
      <c r="S196" s="4"/>
      <c r="T196" s="4"/>
      <c r="U196" s="4"/>
      <c r="V196" s="4"/>
      <c r="W196" s="4"/>
      <c r="X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</row>
    <row r="197" ht="15.75" customHeight="1">
      <c r="A197" s="167"/>
      <c r="B197" s="167"/>
      <c r="C197" s="167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167"/>
      <c r="O197" s="4"/>
      <c r="P197" s="4"/>
      <c r="Q197" s="4"/>
      <c r="R197" s="4"/>
      <c r="S197" s="4"/>
      <c r="T197" s="4"/>
      <c r="U197" s="4"/>
      <c r="V197" s="4"/>
      <c r="W197" s="4"/>
      <c r="X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</row>
    <row r="198" ht="15.75" customHeight="1">
      <c r="A198" s="167"/>
      <c r="B198" s="167"/>
      <c r="C198" s="167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167"/>
      <c r="O198" s="4"/>
      <c r="P198" s="4"/>
      <c r="Q198" s="4"/>
      <c r="R198" s="4"/>
      <c r="S198" s="4"/>
      <c r="T198" s="4"/>
      <c r="U198" s="4"/>
      <c r="V198" s="4"/>
      <c r="W198" s="4"/>
      <c r="X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</row>
    <row r="199" ht="15.75" customHeight="1">
      <c r="A199" s="167"/>
      <c r="B199" s="167"/>
      <c r="C199" s="167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167"/>
      <c r="O199" s="4"/>
      <c r="P199" s="4"/>
      <c r="Q199" s="4"/>
      <c r="R199" s="4"/>
      <c r="S199" s="4"/>
      <c r="T199" s="4"/>
      <c r="U199" s="4"/>
      <c r="V199" s="4"/>
      <c r="W199" s="4"/>
      <c r="X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</row>
    <row r="200" ht="15.75" customHeight="1">
      <c r="A200" s="167"/>
      <c r="B200" s="167"/>
      <c r="C200" s="167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167"/>
      <c r="O200" s="4"/>
      <c r="P200" s="4"/>
      <c r="Q200" s="4"/>
      <c r="R200" s="4"/>
      <c r="S200" s="4"/>
      <c r="T200" s="4"/>
      <c r="U200" s="4"/>
      <c r="V200" s="4"/>
      <c r="W200" s="4"/>
      <c r="X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</row>
    <row r="201" ht="15.75" customHeight="1">
      <c r="A201" s="167"/>
      <c r="B201" s="167"/>
      <c r="C201" s="167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167"/>
      <c r="O201" s="4"/>
      <c r="P201" s="4"/>
      <c r="Q201" s="4"/>
      <c r="R201" s="4"/>
      <c r="S201" s="4"/>
      <c r="T201" s="4"/>
      <c r="U201" s="4"/>
      <c r="V201" s="4"/>
      <c r="W201" s="4"/>
      <c r="X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</row>
    <row r="202" ht="15.75" customHeight="1">
      <c r="A202" s="167"/>
      <c r="B202" s="167"/>
      <c r="C202" s="167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167"/>
      <c r="O202" s="4"/>
      <c r="P202" s="4"/>
      <c r="Q202" s="4"/>
      <c r="R202" s="4"/>
      <c r="S202" s="4"/>
      <c r="T202" s="4"/>
      <c r="U202" s="4"/>
      <c r="V202" s="4"/>
      <c r="W202" s="4"/>
      <c r="X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</row>
    <row r="203" ht="15.75" customHeight="1">
      <c r="A203" s="167"/>
      <c r="B203" s="167"/>
      <c r="C203" s="167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167"/>
      <c r="O203" s="4"/>
      <c r="P203" s="4"/>
      <c r="Q203" s="4"/>
      <c r="R203" s="4"/>
      <c r="S203" s="4"/>
      <c r="T203" s="4"/>
      <c r="U203" s="4"/>
      <c r="V203" s="4"/>
      <c r="W203" s="4"/>
      <c r="X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</row>
    <row r="204" ht="15.75" customHeight="1">
      <c r="A204" s="167"/>
      <c r="B204" s="167"/>
      <c r="C204" s="167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167"/>
      <c r="O204" s="4"/>
      <c r="P204" s="4"/>
      <c r="Q204" s="4"/>
      <c r="R204" s="4"/>
      <c r="S204" s="4"/>
      <c r="T204" s="4"/>
      <c r="U204" s="4"/>
      <c r="V204" s="4"/>
      <c r="W204" s="4"/>
      <c r="X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</row>
    <row r="205" ht="15.75" customHeight="1">
      <c r="A205" s="167"/>
      <c r="B205" s="167"/>
      <c r="C205" s="167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167"/>
      <c r="O205" s="4"/>
      <c r="P205" s="4"/>
      <c r="Q205" s="4"/>
      <c r="R205" s="4"/>
      <c r="S205" s="4"/>
      <c r="T205" s="4"/>
      <c r="U205" s="4"/>
      <c r="V205" s="4"/>
      <c r="W205" s="4"/>
      <c r="X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</row>
    <row r="206" ht="15.75" customHeight="1">
      <c r="A206" s="167"/>
      <c r="B206" s="167"/>
      <c r="C206" s="167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167"/>
      <c r="O206" s="4"/>
      <c r="P206" s="4"/>
      <c r="Q206" s="4"/>
      <c r="R206" s="4"/>
      <c r="S206" s="4"/>
      <c r="T206" s="4"/>
      <c r="U206" s="4"/>
      <c r="V206" s="4"/>
      <c r="W206" s="4"/>
      <c r="X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</row>
    <row r="207" ht="15.75" customHeight="1">
      <c r="A207" s="167"/>
      <c r="B207" s="167"/>
      <c r="C207" s="167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167"/>
      <c r="O207" s="4"/>
      <c r="P207" s="4"/>
      <c r="Q207" s="4"/>
      <c r="R207" s="4"/>
      <c r="S207" s="4"/>
      <c r="T207" s="4"/>
      <c r="U207" s="4"/>
      <c r="V207" s="4"/>
      <c r="W207" s="4"/>
      <c r="X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</row>
    <row r="208" ht="15.75" customHeight="1">
      <c r="A208" s="167"/>
      <c r="B208" s="167"/>
      <c r="C208" s="167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167"/>
      <c r="O208" s="4"/>
      <c r="P208" s="4"/>
      <c r="Q208" s="4"/>
      <c r="R208" s="4"/>
      <c r="S208" s="4"/>
      <c r="T208" s="4"/>
      <c r="U208" s="4"/>
      <c r="V208" s="4"/>
      <c r="W208" s="4"/>
      <c r="X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</row>
    <row r="209" ht="15.75" customHeight="1">
      <c r="A209" s="167"/>
      <c r="B209" s="167"/>
      <c r="C209" s="167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167"/>
      <c r="O209" s="4"/>
      <c r="P209" s="4"/>
      <c r="Q209" s="4"/>
      <c r="R209" s="4"/>
      <c r="S209" s="4"/>
      <c r="T209" s="4"/>
      <c r="U209" s="4"/>
      <c r="V209" s="4"/>
      <c r="W209" s="4"/>
      <c r="X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</row>
    <row r="210" ht="15.75" customHeight="1">
      <c r="A210" s="167"/>
      <c r="B210" s="167"/>
      <c r="C210" s="167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167"/>
      <c r="O210" s="4"/>
      <c r="P210" s="4"/>
      <c r="Q210" s="4"/>
      <c r="R210" s="4"/>
      <c r="S210" s="4"/>
      <c r="T210" s="4"/>
      <c r="U210" s="4"/>
      <c r="V210" s="4"/>
      <c r="W210" s="4"/>
      <c r="X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</row>
    <row r="211" ht="15.75" customHeight="1">
      <c r="A211" s="167"/>
      <c r="B211" s="167"/>
      <c r="C211" s="167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167"/>
      <c r="O211" s="4"/>
      <c r="P211" s="4"/>
      <c r="Q211" s="4"/>
      <c r="R211" s="4"/>
      <c r="S211" s="4"/>
      <c r="T211" s="4"/>
      <c r="U211" s="4"/>
      <c r="V211" s="4"/>
      <c r="W211" s="4"/>
      <c r="X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</row>
    <row r="212" ht="15.75" customHeight="1">
      <c r="A212" s="167"/>
      <c r="B212" s="167"/>
      <c r="C212" s="167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167"/>
      <c r="O212" s="4"/>
      <c r="P212" s="4"/>
      <c r="Q212" s="4"/>
      <c r="R212" s="4"/>
      <c r="S212" s="4"/>
      <c r="T212" s="4"/>
      <c r="U212" s="4"/>
      <c r="V212" s="4"/>
      <c r="W212" s="4"/>
      <c r="X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</row>
    <row r="213" ht="15.75" customHeight="1">
      <c r="A213" s="167"/>
      <c r="B213" s="167"/>
      <c r="C213" s="167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167"/>
      <c r="O213" s="4"/>
      <c r="P213" s="4"/>
      <c r="Q213" s="4"/>
      <c r="R213" s="4"/>
      <c r="S213" s="4"/>
      <c r="T213" s="4"/>
      <c r="U213" s="4"/>
      <c r="V213" s="4"/>
      <c r="W213" s="4"/>
      <c r="X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</row>
    <row r="214" ht="15.75" customHeight="1">
      <c r="A214" s="167"/>
      <c r="B214" s="167"/>
      <c r="C214" s="167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167"/>
      <c r="O214" s="4"/>
      <c r="P214" s="4"/>
      <c r="Q214" s="4"/>
      <c r="R214" s="4"/>
      <c r="S214" s="4"/>
      <c r="T214" s="4"/>
      <c r="U214" s="4"/>
      <c r="V214" s="4"/>
      <c r="W214" s="4"/>
      <c r="X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</row>
    <row r="215" ht="15.75" customHeight="1">
      <c r="A215" s="167"/>
      <c r="B215" s="167"/>
      <c r="C215" s="167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167"/>
      <c r="O215" s="4"/>
      <c r="P215" s="4"/>
      <c r="Q215" s="4"/>
      <c r="R215" s="4"/>
      <c r="S215" s="4"/>
      <c r="T215" s="4"/>
      <c r="U215" s="4"/>
      <c r="V215" s="4"/>
      <c r="W215" s="4"/>
      <c r="X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</row>
    <row r="216" ht="15.75" customHeight="1">
      <c r="A216" s="167"/>
      <c r="B216" s="167"/>
      <c r="C216" s="167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167"/>
      <c r="O216" s="4"/>
      <c r="P216" s="4"/>
      <c r="Q216" s="4"/>
      <c r="R216" s="4"/>
      <c r="S216" s="4"/>
      <c r="T216" s="4"/>
      <c r="U216" s="4"/>
      <c r="V216" s="4"/>
      <c r="W216" s="4"/>
      <c r="X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</row>
    <row r="217" ht="15.75" customHeight="1">
      <c r="A217" s="167"/>
      <c r="B217" s="167"/>
      <c r="C217" s="167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167"/>
      <c r="O217" s="4"/>
      <c r="P217" s="4"/>
      <c r="Q217" s="4"/>
      <c r="R217" s="4"/>
      <c r="S217" s="4"/>
      <c r="T217" s="4"/>
      <c r="U217" s="4"/>
      <c r="V217" s="4"/>
      <c r="W217" s="4"/>
      <c r="X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</row>
    <row r="218" ht="15.75" customHeight="1">
      <c r="A218" s="167"/>
      <c r="B218" s="167"/>
      <c r="C218" s="167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167"/>
      <c r="O218" s="4"/>
      <c r="P218" s="4"/>
      <c r="Q218" s="4"/>
      <c r="R218" s="4"/>
      <c r="S218" s="4"/>
      <c r="T218" s="4"/>
      <c r="U218" s="4"/>
      <c r="V218" s="4"/>
      <c r="W218" s="4"/>
      <c r="X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</row>
    <row r="219" ht="15.75" customHeight="1">
      <c r="A219" s="167"/>
      <c r="B219" s="167"/>
      <c r="C219" s="167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167"/>
      <c r="O219" s="4"/>
      <c r="P219" s="4"/>
      <c r="Q219" s="4"/>
      <c r="R219" s="4"/>
      <c r="S219" s="4"/>
      <c r="T219" s="4"/>
      <c r="U219" s="4"/>
      <c r="V219" s="4"/>
      <c r="W219" s="4"/>
      <c r="X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</row>
    <row r="220" ht="15.75" customHeight="1">
      <c r="A220" s="167"/>
      <c r="B220" s="167"/>
      <c r="C220" s="167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167"/>
      <c r="O220" s="4"/>
      <c r="P220" s="4"/>
      <c r="Q220" s="4"/>
      <c r="R220" s="4"/>
      <c r="S220" s="4"/>
      <c r="T220" s="4"/>
      <c r="U220" s="4"/>
      <c r="V220" s="4"/>
      <c r="W220" s="4"/>
      <c r="X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</row>
    <row r="221" ht="15.75" customHeight="1">
      <c r="A221" s="167"/>
      <c r="B221" s="167"/>
      <c r="C221" s="167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</row>
    <row r="222" ht="15.75" customHeight="1">
      <c r="A222" s="167"/>
      <c r="B222" s="167"/>
      <c r="C222" s="167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</row>
    <row r="223" ht="15.75" customHeight="1">
      <c r="A223" s="167"/>
      <c r="B223" s="167"/>
      <c r="C223" s="167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</row>
    <row r="224" ht="15.75" customHeight="1">
      <c r="A224" s="167"/>
      <c r="B224" s="167"/>
      <c r="C224" s="167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</row>
    <row r="225" ht="15.75" customHeight="1">
      <c r="A225" s="167"/>
      <c r="B225" s="167"/>
      <c r="C225" s="167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</row>
    <row r="226" ht="15.75" customHeight="1">
      <c r="A226" s="167"/>
      <c r="B226" s="167"/>
      <c r="C226" s="167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</row>
    <row r="227" ht="15.75" customHeight="1">
      <c r="A227" s="167"/>
      <c r="B227" s="167"/>
      <c r="C227" s="167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</row>
    <row r="228" ht="15.75" customHeight="1">
      <c r="A228" s="167"/>
      <c r="B228" s="167"/>
      <c r="C228" s="167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</row>
    <row r="229" ht="15.75" customHeight="1">
      <c r="A229" s="167"/>
      <c r="B229" s="167"/>
      <c r="C229" s="167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</row>
    <row r="230" ht="15.75" customHeight="1">
      <c r="A230" s="167"/>
      <c r="B230" s="167"/>
      <c r="C230" s="167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</row>
    <row r="231" ht="15.75" customHeight="1">
      <c r="A231" s="167"/>
      <c r="B231" s="167"/>
      <c r="C231" s="167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</row>
    <row r="232" ht="15.75" customHeight="1">
      <c r="A232" s="167"/>
      <c r="B232" s="167"/>
      <c r="C232" s="167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</row>
    <row r="233" ht="15.75" customHeight="1">
      <c r="A233" s="167"/>
      <c r="B233" s="167"/>
      <c r="C233" s="167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</row>
    <row r="234" ht="15.75" customHeight="1">
      <c r="A234" s="167"/>
      <c r="B234" s="167"/>
      <c r="C234" s="167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</row>
    <row r="235" ht="15.75" customHeight="1">
      <c r="A235" s="167"/>
      <c r="B235" s="167"/>
      <c r="C235" s="167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</row>
    <row r="236" ht="15.75" customHeight="1">
      <c r="A236" s="167"/>
      <c r="B236" s="167"/>
      <c r="C236" s="167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</row>
    <row r="237" ht="15.75" customHeight="1">
      <c r="A237" s="167"/>
      <c r="B237" s="167"/>
      <c r="C237" s="167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F23:AR23"/>
    <mergeCell ref="AF34:AR34"/>
    <mergeCell ref="H1:J1"/>
    <mergeCell ref="N1:N3"/>
    <mergeCell ref="AF1:AR1"/>
    <mergeCell ref="N4:N10"/>
    <mergeCell ref="K5:L6"/>
    <mergeCell ref="K7:L10"/>
    <mergeCell ref="AF12:AR12"/>
    <mergeCell ref="K29:L32"/>
    <mergeCell ref="K38:L39"/>
    <mergeCell ref="K40:L43"/>
    <mergeCell ref="C44:D44"/>
    <mergeCell ref="E44:F44"/>
    <mergeCell ref="G44:H44"/>
    <mergeCell ref="I44:J44"/>
    <mergeCell ref="K44:L44"/>
    <mergeCell ref="D2:F2"/>
    <mergeCell ref="D13:F13"/>
    <mergeCell ref="K16:L17"/>
    <mergeCell ref="K18:L21"/>
    <mergeCell ref="D24:F24"/>
    <mergeCell ref="K27:L28"/>
    <mergeCell ref="D35:F35"/>
  </mergeCells>
  <conditionalFormatting sqref="A3:K3">
    <cfRule type="expression" dxfId="0" priority="1">
      <formula>$C3="5x3+"</formula>
    </cfRule>
  </conditionalFormatting>
  <conditionalFormatting sqref="A3:K3">
    <cfRule type="expression" dxfId="0" priority="2">
      <formula>$C3="5x2+"</formula>
    </cfRule>
  </conditionalFormatting>
  <conditionalFormatting sqref="A3:K3">
    <cfRule type="expression" dxfId="0" priority="3">
      <formula>$C3="10x1+"</formula>
    </cfRule>
  </conditionalFormatting>
  <conditionalFormatting sqref="A3:L3">
    <cfRule type="expression" dxfId="0" priority="4">
      <formula>$C3="6x2+"</formula>
    </cfRule>
  </conditionalFormatting>
  <conditionalFormatting sqref="A3:F3">
    <cfRule type="expression" dxfId="0" priority="5">
      <formula>$C3="5RM"</formula>
    </cfRule>
  </conditionalFormatting>
  <conditionalFormatting sqref="G4:K4">
    <cfRule type="expression" dxfId="0" priority="6">
      <formula>$C3="10x1+"</formula>
    </cfRule>
  </conditionalFormatting>
  <conditionalFormatting sqref="A3:I3">
    <cfRule type="expression" dxfId="0" priority="7">
      <formula>$C3="3x5+"</formula>
    </cfRule>
  </conditionalFormatting>
  <conditionalFormatting sqref="A3:J3">
    <cfRule type="expression" dxfId="0" priority="8">
      <formula>$C3="4x3+"</formula>
    </cfRule>
  </conditionalFormatting>
  <conditionalFormatting sqref="D14:F14">
    <cfRule type="expression" dxfId="0" priority="9">
      <formula>$C14="5x3+"</formula>
    </cfRule>
  </conditionalFormatting>
  <conditionalFormatting sqref="D14:F14">
    <cfRule type="expression" dxfId="0" priority="10">
      <formula>$C14="5x2+"</formula>
    </cfRule>
  </conditionalFormatting>
  <conditionalFormatting sqref="D14:F14">
    <cfRule type="expression" dxfId="0" priority="11">
      <formula>$C14="10x1+"</formula>
    </cfRule>
  </conditionalFormatting>
  <conditionalFormatting sqref="D14:F14">
    <cfRule type="expression" dxfId="0" priority="12">
      <formula>$C14="6x2+"</formula>
    </cfRule>
  </conditionalFormatting>
  <conditionalFormatting sqref="D14:F14">
    <cfRule type="expression" dxfId="0" priority="13">
      <formula>$C14="5RM"</formula>
    </cfRule>
  </conditionalFormatting>
  <conditionalFormatting sqref="D14:F14">
    <cfRule type="expression" dxfId="0" priority="14">
      <formula>$C14="3x5+"</formula>
    </cfRule>
  </conditionalFormatting>
  <conditionalFormatting sqref="D14:F14">
    <cfRule type="expression" dxfId="0" priority="15">
      <formula>$C14="4x3+"</formula>
    </cfRule>
  </conditionalFormatting>
  <conditionalFormatting sqref="D25:F25">
    <cfRule type="expression" dxfId="0" priority="16">
      <formula>$C25="5x3+"</formula>
    </cfRule>
  </conditionalFormatting>
  <conditionalFormatting sqref="D25:F25">
    <cfRule type="expression" dxfId="0" priority="17">
      <formula>$C25="5x2+"</formula>
    </cfRule>
  </conditionalFormatting>
  <conditionalFormatting sqref="D25:F25">
    <cfRule type="expression" dxfId="0" priority="18">
      <formula>$C25="10x1+"</formula>
    </cfRule>
  </conditionalFormatting>
  <conditionalFormatting sqref="D25:F25">
    <cfRule type="expression" dxfId="0" priority="19">
      <formula>$C25="6x2+"</formula>
    </cfRule>
  </conditionalFormatting>
  <conditionalFormatting sqref="D25:F25">
    <cfRule type="expression" dxfId="0" priority="20">
      <formula>$C25="5RM"</formula>
    </cfRule>
  </conditionalFormatting>
  <conditionalFormatting sqref="D25:F25">
    <cfRule type="expression" dxfId="0" priority="21">
      <formula>$C25="3x5+"</formula>
    </cfRule>
  </conditionalFormatting>
  <conditionalFormatting sqref="D25:F25">
    <cfRule type="expression" dxfId="0" priority="22">
      <formula>$C25="4x3+"</formula>
    </cfRule>
  </conditionalFormatting>
  <conditionalFormatting sqref="A14">
    <cfRule type="expression" dxfId="0" priority="23">
      <formula>$C14="5x3+"</formula>
    </cfRule>
  </conditionalFormatting>
  <conditionalFormatting sqref="A14">
    <cfRule type="expression" dxfId="0" priority="24">
      <formula>$C14="5x2+"</formula>
    </cfRule>
  </conditionalFormatting>
  <conditionalFormatting sqref="A14">
    <cfRule type="expression" dxfId="0" priority="25">
      <formula>$C14="10x1+"</formula>
    </cfRule>
  </conditionalFormatting>
  <conditionalFormatting sqref="A14">
    <cfRule type="expression" dxfId="0" priority="26">
      <formula>$C14="6x2+"</formula>
    </cfRule>
  </conditionalFormatting>
  <conditionalFormatting sqref="A14">
    <cfRule type="expression" dxfId="0" priority="27">
      <formula>$C14="5RM"</formula>
    </cfRule>
  </conditionalFormatting>
  <conditionalFormatting sqref="A14">
    <cfRule type="expression" dxfId="0" priority="28">
      <formula>$C14="3x5+"</formula>
    </cfRule>
  </conditionalFormatting>
  <conditionalFormatting sqref="A14">
    <cfRule type="expression" dxfId="0" priority="29">
      <formula>$C14="4x3+"</formula>
    </cfRule>
  </conditionalFormatting>
  <conditionalFormatting sqref="A25">
    <cfRule type="expression" dxfId="0" priority="30">
      <formula>$C25="5x3+"</formula>
    </cfRule>
  </conditionalFormatting>
  <conditionalFormatting sqref="A25">
    <cfRule type="expression" dxfId="0" priority="31">
      <formula>$C25="5x2+"</formula>
    </cfRule>
  </conditionalFormatting>
  <conditionalFormatting sqref="A25">
    <cfRule type="expression" dxfId="0" priority="32">
      <formula>$C25="10x1+"</formula>
    </cfRule>
  </conditionalFormatting>
  <conditionalFormatting sqref="A25">
    <cfRule type="expression" dxfId="0" priority="33">
      <formula>$C25="6x2+"</formula>
    </cfRule>
  </conditionalFormatting>
  <conditionalFormatting sqref="A25">
    <cfRule type="expression" dxfId="0" priority="34">
      <formula>$C25="5RM"</formula>
    </cfRule>
  </conditionalFormatting>
  <conditionalFormatting sqref="A25">
    <cfRule type="expression" dxfId="0" priority="35">
      <formula>$C25="3x5+"</formula>
    </cfRule>
  </conditionalFormatting>
  <conditionalFormatting sqref="A25">
    <cfRule type="expression" dxfId="0" priority="36">
      <formula>$C25="4x3+"</formula>
    </cfRule>
  </conditionalFormatting>
  <conditionalFormatting sqref="B25:C25">
    <cfRule type="expression" dxfId="0" priority="37">
      <formula>$C25="5x3+"</formula>
    </cfRule>
  </conditionalFormatting>
  <conditionalFormatting sqref="B25:C25">
    <cfRule type="expression" dxfId="0" priority="38">
      <formula>$C25="5x2+"</formula>
    </cfRule>
  </conditionalFormatting>
  <conditionalFormatting sqref="B25:C25">
    <cfRule type="expression" dxfId="0" priority="39">
      <formula>$C25="10x1+"</formula>
    </cfRule>
  </conditionalFormatting>
  <conditionalFormatting sqref="B25:C25">
    <cfRule type="expression" dxfId="0" priority="40">
      <formula>$C25="6x2+"</formula>
    </cfRule>
  </conditionalFormatting>
  <conditionalFormatting sqref="B25:C25">
    <cfRule type="expression" dxfId="0" priority="41">
      <formula>$C25="5RM"</formula>
    </cfRule>
  </conditionalFormatting>
  <conditionalFormatting sqref="B25:C25">
    <cfRule type="expression" dxfId="0" priority="42">
      <formula>$C25="3x5+"</formula>
    </cfRule>
  </conditionalFormatting>
  <conditionalFormatting sqref="B25:C25">
    <cfRule type="expression" dxfId="0" priority="43">
      <formula>$C25="4x3+"</formula>
    </cfRule>
  </conditionalFormatting>
  <conditionalFormatting sqref="B14:C14">
    <cfRule type="expression" dxfId="0" priority="44">
      <formula>$C14="5x3+"</formula>
    </cfRule>
  </conditionalFormatting>
  <conditionalFormatting sqref="B14:C14">
    <cfRule type="expression" dxfId="0" priority="45">
      <formula>$C14="5x2+"</formula>
    </cfRule>
  </conditionalFormatting>
  <conditionalFormatting sqref="B14:C14">
    <cfRule type="expression" dxfId="0" priority="46">
      <formula>$C14="10x1+"</formula>
    </cfRule>
  </conditionalFormatting>
  <conditionalFormatting sqref="B14:C14">
    <cfRule type="expression" dxfId="0" priority="47">
      <formula>$C14="6x2+"</formula>
    </cfRule>
  </conditionalFormatting>
  <conditionalFormatting sqref="B14:C14">
    <cfRule type="expression" dxfId="0" priority="48">
      <formula>$C14="5RM"</formula>
    </cfRule>
  </conditionalFormatting>
  <conditionalFormatting sqref="B14:C14">
    <cfRule type="expression" dxfId="0" priority="49">
      <formula>$C14="3x5+"</formula>
    </cfRule>
  </conditionalFormatting>
  <conditionalFormatting sqref="B14:C14">
    <cfRule type="expression" dxfId="0" priority="50">
      <formula>$C14="4x3+"</formula>
    </cfRule>
  </conditionalFormatting>
  <conditionalFormatting sqref="D36:F36">
    <cfRule type="expression" dxfId="0" priority="51">
      <formula>$C36="5x3+"</formula>
    </cfRule>
  </conditionalFormatting>
  <conditionalFormatting sqref="D36:F36">
    <cfRule type="expression" dxfId="0" priority="52">
      <formula>$C36="5x2+"</formula>
    </cfRule>
  </conditionalFormatting>
  <conditionalFormatting sqref="D36:F36">
    <cfRule type="expression" dxfId="0" priority="53">
      <formula>$C36="10x1+"</formula>
    </cfRule>
  </conditionalFormatting>
  <conditionalFormatting sqref="D36:F36">
    <cfRule type="expression" dxfId="0" priority="54">
      <formula>$C36="6x2+"</formula>
    </cfRule>
  </conditionalFormatting>
  <conditionalFormatting sqref="D36:F36">
    <cfRule type="expression" dxfId="0" priority="55">
      <formula>$C36="5RM"</formula>
    </cfRule>
  </conditionalFormatting>
  <conditionalFormatting sqref="D36:F36">
    <cfRule type="expression" dxfId="0" priority="56">
      <formula>$C36="3x5+"</formula>
    </cfRule>
  </conditionalFormatting>
  <conditionalFormatting sqref="D36:F36">
    <cfRule type="expression" dxfId="0" priority="57">
      <formula>$C36="4x3+"</formula>
    </cfRule>
  </conditionalFormatting>
  <conditionalFormatting sqref="A36">
    <cfRule type="expression" dxfId="0" priority="58">
      <formula>$C36="5x3+"</formula>
    </cfRule>
  </conditionalFormatting>
  <conditionalFormatting sqref="A36">
    <cfRule type="expression" dxfId="0" priority="59">
      <formula>$C36="5x2+"</formula>
    </cfRule>
  </conditionalFormatting>
  <conditionalFormatting sqref="A36">
    <cfRule type="expression" dxfId="0" priority="60">
      <formula>$C36="10x1+"</formula>
    </cfRule>
  </conditionalFormatting>
  <conditionalFormatting sqref="A36">
    <cfRule type="expression" dxfId="0" priority="61">
      <formula>$C36="6x2+"</formula>
    </cfRule>
  </conditionalFormatting>
  <conditionalFormatting sqref="A36">
    <cfRule type="expression" dxfId="0" priority="62">
      <formula>$C36="5RM"</formula>
    </cfRule>
  </conditionalFormatting>
  <conditionalFormatting sqref="A36">
    <cfRule type="expression" dxfId="0" priority="63">
      <formula>$C36="3x5+"</formula>
    </cfRule>
  </conditionalFormatting>
  <conditionalFormatting sqref="A36">
    <cfRule type="expression" dxfId="0" priority="64">
      <formula>$C36="4x3+"</formula>
    </cfRule>
  </conditionalFormatting>
  <conditionalFormatting sqref="B36:C36">
    <cfRule type="expression" dxfId="0" priority="65">
      <formula>$C36="5x3+"</formula>
    </cfRule>
  </conditionalFormatting>
  <conditionalFormatting sqref="B36:C36">
    <cfRule type="expression" dxfId="0" priority="66">
      <formula>$C36="5x2+"</formula>
    </cfRule>
  </conditionalFormatting>
  <conditionalFormatting sqref="B36:C36">
    <cfRule type="expression" dxfId="0" priority="67">
      <formula>$C36="10x1+"</formula>
    </cfRule>
  </conditionalFormatting>
  <conditionalFormatting sqref="B36:C36">
    <cfRule type="expression" dxfId="0" priority="68">
      <formula>$C36="6x2+"</formula>
    </cfRule>
  </conditionalFormatting>
  <conditionalFormatting sqref="B36:C36">
    <cfRule type="expression" dxfId="0" priority="69">
      <formula>$C36="5RM"</formula>
    </cfRule>
  </conditionalFormatting>
  <conditionalFormatting sqref="B36:C36">
    <cfRule type="expression" dxfId="0" priority="70">
      <formula>$C36="3x5+"</formula>
    </cfRule>
  </conditionalFormatting>
  <conditionalFormatting sqref="B36:C36">
    <cfRule type="expression" dxfId="0" priority="71">
      <formula>$C36="4x3+"</formula>
    </cfRule>
  </conditionalFormatting>
  <conditionalFormatting sqref="G14:K14">
    <cfRule type="expression" dxfId="0" priority="72">
      <formula>$C14="5x3+"</formula>
    </cfRule>
  </conditionalFormatting>
  <conditionalFormatting sqref="G14:K14">
    <cfRule type="expression" dxfId="0" priority="73">
      <formula>$C14="5x2+"</formula>
    </cfRule>
  </conditionalFormatting>
  <conditionalFormatting sqref="G14:K14">
    <cfRule type="expression" dxfId="0" priority="74">
      <formula>$C14="10x1+"</formula>
    </cfRule>
  </conditionalFormatting>
  <conditionalFormatting sqref="G14:L14">
    <cfRule type="expression" dxfId="0" priority="75">
      <formula>$C14="6x2+"</formula>
    </cfRule>
  </conditionalFormatting>
  <conditionalFormatting sqref="G15:K15">
    <cfRule type="expression" dxfId="0" priority="76">
      <formula>$C14="10x1+"</formula>
    </cfRule>
  </conditionalFormatting>
  <conditionalFormatting sqref="G14:I14">
    <cfRule type="expression" dxfId="0" priority="77">
      <formula>$C14="3x5+"</formula>
    </cfRule>
  </conditionalFormatting>
  <conditionalFormatting sqref="G14:J14">
    <cfRule type="expression" dxfId="0" priority="78">
      <formula>$C14="4x3+"</formula>
    </cfRule>
  </conditionalFormatting>
  <conditionalFormatting sqref="G25:K25">
    <cfRule type="expression" dxfId="0" priority="79">
      <formula>$C25="5x3+"</formula>
    </cfRule>
  </conditionalFormatting>
  <conditionalFormatting sqref="G25:K25">
    <cfRule type="expression" dxfId="0" priority="80">
      <formula>$C25="5x2+"</formula>
    </cfRule>
  </conditionalFormatting>
  <conditionalFormatting sqref="G25:K25">
    <cfRule type="expression" dxfId="0" priority="81">
      <formula>$C25="10x1+"</formula>
    </cfRule>
  </conditionalFormatting>
  <conditionalFormatting sqref="G25:L25">
    <cfRule type="expression" dxfId="0" priority="82">
      <formula>$C25="6x2+"</formula>
    </cfRule>
  </conditionalFormatting>
  <conditionalFormatting sqref="G26:K26">
    <cfRule type="expression" dxfId="0" priority="83">
      <formula>$C25="10x1+"</formula>
    </cfRule>
  </conditionalFormatting>
  <conditionalFormatting sqref="G25:I25">
    <cfRule type="expression" dxfId="0" priority="84">
      <formula>$C25="3x5+"</formula>
    </cfRule>
  </conditionalFormatting>
  <conditionalFormatting sqref="G25:J25">
    <cfRule type="expression" dxfId="0" priority="85">
      <formula>$C25="4x3+"</formula>
    </cfRule>
  </conditionalFormatting>
  <conditionalFormatting sqref="G36:K36">
    <cfRule type="expression" dxfId="0" priority="86">
      <formula>$C36="5x3+"</formula>
    </cfRule>
  </conditionalFormatting>
  <conditionalFormatting sqref="G36:K36">
    <cfRule type="expression" dxfId="0" priority="87">
      <formula>$C36="5x2+"</formula>
    </cfRule>
  </conditionalFormatting>
  <conditionalFormatting sqref="G36:K36">
    <cfRule type="expression" dxfId="0" priority="88">
      <formula>$C36="10x1+"</formula>
    </cfRule>
  </conditionalFormatting>
  <conditionalFormatting sqref="G36:L36">
    <cfRule type="expression" dxfId="0" priority="89">
      <formula>$C36="6x2+"</formula>
    </cfRule>
  </conditionalFormatting>
  <conditionalFormatting sqref="G37:K37">
    <cfRule type="expression" dxfId="0" priority="90">
      <formula>$C36="10x1+"</formula>
    </cfRule>
  </conditionalFormatting>
  <conditionalFormatting sqref="G36:I36">
    <cfRule type="expression" dxfId="0" priority="91">
      <formula>$C36="3x5+"</formula>
    </cfRule>
  </conditionalFormatting>
  <conditionalFormatting sqref="G36:J36">
    <cfRule type="expression" dxfId="0" priority="92">
      <formula>$C36="4x3+"</formula>
    </cfRule>
  </conditionalFormatting>
  <printOptions/>
  <pageMargins bottom="0.75" footer="0.0" header="0.0" left="0.7" right="0.7" top="0.75"/>
  <pageSetup scale="93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43"/>
    <col customWidth="1" hidden="1" min="14" max="16" width="7.57"/>
    <col customWidth="1" hidden="1" min="17" max="17" width="8.29"/>
    <col customWidth="1" hidden="1" min="18" max="18" width="7.57"/>
    <col customWidth="1" hidden="1" min="19" max="19" width="8.29"/>
    <col customWidth="1" hidden="1" min="20" max="20" width="6.57"/>
    <col customWidth="1" hidden="1" min="21" max="21" width="6.0"/>
    <col customWidth="1" hidden="1" min="22" max="22" width="5.57"/>
    <col customWidth="1" hidden="1" min="23" max="23" width="7.14"/>
    <col customWidth="1" hidden="1" min="24" max="24" width="8.57"/>
    <col customWidth="1" hidden="1" min="25" max="25" width="9.14"/>
    <col customWidth="1" hidden="1" min="26" max="26" width="17.43"/>
    <col customWidth="1" hidden="1" min="27" max="27" width="11.57"/>
    <col customWidth="1" hidden="1" min="28" max="28" width="8.71"/>
    <col customWidth="1" hidden="1" min="29" max="30" width="14.43"/>
    <col customWidth="1" min="31" max="43" width="5.86"/>
    <col customWidth="1" min="44" max="44" width="7.43"/>
  </cols>
  <sheetData>
    <row r="1">
      <c r="A1" s="98" t="s">
        <v>19</v>
      </c>
      <c r="B1" s="99" t="s">
        <v>52</v>
      </c>
      <c r="C1" s="99"/>
      <c r="D1" s="100"/>
      <c r="E1" s="100" t="str">
        <f>A3</f>
        <v>Peso muerto</v>
      </c>
      <c r="F1" s="101" t="str">
        <f>IF(I3="","",SUM(B3*(MAX(G3:L4))*0.0333+B3))</f>
        <v/>
      </c>
      <c r="G1" s="102"/>
      <c r="H1" s="102"/>
      <c r="I1" s="102"/>
      <c r="J1" s="102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40" t="s">
        <v>55</v>
      </c>
      <c r="E2" s="191"/>
      <c r="F2" s="191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 t="s">
        <v>72</v>
      </c>
      <c r="Y2" s="4" t="s">
        <v>73</v>
      </c>
      <c r="Z2" s="4" t="s">
        <v>74</v>
      </c>
      <c r="AA2" s="4" t="s">
        <v>75</v>
      </c>
      <c r="AB2" s="4" t="s">
        <v>76</v>
      </c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 ht="15.0" customHeight="1">
      <c r="A3" s="122" t="str">
        <f>Personalizacion!$I$37</f>
        <v>Peso muerto</v>
      </c>
      <c r="B3" s="122">
        <f>Personalizacion!$J37</f>
        <v>225</v>
      </c>
      <c r="C3" s="122" t="str">
        <f>IF(Personalizacion!$K$37="Modified","3x5+","5x3+")</f>
        <v>5x3+</v>
      </c>
      <c r="D3" s="192">
        <f t="shared" ref="D3:F3" si="1">T3</f>
        <v>135</v>
      </c>
      <c r="E3" s="192">
        <f t="shared" si="1"/>
        <v>157.5</v>
      </c>
      <c r="F3" s="192">
        <f t="shared" si="1"/>
        <v>192.5</v>
      </c>
      <c r="G3" s="106"/>
      <c r="H3" s="125"/>
      <c r="I3" s="125"/>
      <c r="J3" s="125"/>
      <c r="K3" s="125"/>
      <c r="L3" s="125"/>
      <c r="M3" s="4"/>
      <c r="N3" s="4"/>
      <c r="O3" s="4"/>
      <c r="P3" s="4"/>
      <c r="Q3" s="4"/>
      <c r="R3" s="4"/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135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157.5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192.5</v>
      </c>
      <c r="W3" s="4"/>
      <c r="X3" s="4"/>
      <c r="Y3" s="4"/>
      <c r="Z3" s="4"/>
      <c r="AA3" s="4"/>
      <c r="AB3" s="4"/>
      <c r="AC3" s="4"/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5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1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 t="str">
        <f t="array" ref="AQ3">IF(OR($B3="Wgt",$B3="Reset",$B3="Retest",$B3=0),0,IF(Personalizacion!$K$6="Lbs",INDEX(#REF!,MATCH($B3,#REF!,0)),INDEX('Kg BarCalc'!N:N,MATCH($B3,'Kg BarCalc'!$A:$A,0))))</f>
        <v/>
      </c>
      <c r="AR3" s="4"/>
    </row>
    <row r="4">
      <c r="A4" s="134"/>
      <c r="B4" s="102"/>
      <c r="C4" s="102"/>
      <c r="D4" s="193"/>
      <c r="E4" s="193"/>
      <c r="F4" s="193"/>
      <c r="G4" s="194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Personalizacion!$I$38</f>
        <v>Press militar</v>
      </c>
      <c r="B5" s="142">
        <f>Personalizacion!$J38</f>
        <v>65</v>
      </c>
      <c r="C5" s="142" t="str">
        <f>IF(Personalizacion!$K$38="Modified","4x8","3x10")</f>
        <v>3x10</v>
      </c>
      <c r="D5" s="144">
        <f t="shared" ref="D5:F5" si="2">T5</f>
        <v>40</v>
      </c>
      <c r="E5" s="144">
        <f t="shared" si="2"/>
        <v>45</v>
      </c>
      <c r="F5" s="144">
        <f t="shared" si="2"/>
        <v>55</v>
      </c>
      <c r="G5" s="144"/>
      <c r="H5" s="144"/>
      <c r="I5" s="145"/>
      <c r="J5" s="135"/>
      <c r="K5" s="146" t="s">
        <v>64</v>
      </c>
      <c r="L5" s="147"/>
      <c r="M5" s="4"/>
      <c r="N5" s="4"/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40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45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55</v>
      </c>
      <c r="W5" s="4"/>
      <c r="X5" s="4"/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1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1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 t="str">
        <f t="array" ref="AQ5">IF(OR($B5="Wgt",$B5="Reset",$B5="Retest",$B5=0),0,IF(Personalizacion!$K$6="Lbs",INDEX(#REF!,MATCH($B5,#REF!,0)),INDEX('Kg BarCalc'!N:N,MATCH($B5,'Kg BarCalc'!$A:$A,0))))</f>
        <v/>
      </c>
      <c r="AR5" s="4"/>
    </row>
    <row r="6">
      <c r="A6" s="141" t="str">
        <f>IF(Personalizacion!$I$39="Opt Tier 2","",Personalizacion!$I$39)</f>
        <v/>
      </c>
      <c r="B6" s="142" t="str">
        <f>Personalizacion!$J39</f>
        <v/>
      </c>
      <c r="C6" s="142" t="str">
        <f>IF(Personalizacion!$K$39="Modified","4x8","3x10")</f>
        <v>4x8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/>
      <c r="O6" s="4"/>
      <c r="P6" s="4"/>
      <c r="Q6" s="4"/>
      <c r="R6" s="4"/>
      <c r="S6" s="127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/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0" t="str">
        <f>Personalizacion!$I$40</f>
        <v>Remo con mancuernas</v>
      </c>
      <c r="B7" s="151">
        <f>Personalizacion!$J40</f>
        <v>20</v>
      </c>
      <c r="C7" s="151" t="str">
        <f>IF(Personalizacion!$K$40="Modified","4x12+","3x15+")</f>
        <v>3x15+</v>
      </c>
      <c r="D7" s="195" t="str">
        <f t="shared" ref="D7:F7" si="5">T7</f>
        <v/>
      </c>
      <c r="E7" s="195" t="str">
        <f t="shared" si="5"/>
        <v/>
      </c>
      <c r="F7" s="195" t="str">
        <f t="shared" si="5"/>
        <v/>
      </c>
      <c r="G7" s="153"/>
      <c r="H7" s="153"/>
      <c r="I7" s="154"/>
      <c r="J7" s="135"/>
      <c r="K7" s="155" t="s">
        <v>65</v>
      </c>
      <c r="L7" s="147"/>
      <c r="M7" s="4"/>
      <c r="N7" s="4"/>
      <c r="O7" s="4"/>
      <c r="P7" s="4"/>
      <c r="Q7" s="4"/>
      <c r="R7" s="4"/>
      <c r="S7" s="127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IF(Personalizacion!$I$41="Opt Tier 3","",Personalizacion!$I$41)</f>
        <v>Curl de biceps barra Z</v>
      </c>
      <c r="B8" s="151" t="str">
        <f>Personalizacion!$J41</f>
        <v/>
      </c>
      <c r="C8" s="151" t="str">
        <f>IF(Personalizacion!$K$41="Modified","4x12+","3x15+")</f>
        <v>4x12+</v>
      </c>
      <c r="D8" s="195" t="str">
        <f t="shared" ref="D8:F8" si="6">T8</f>
        <v/>
      </c>
      <c r="E8" s="195" t="str">
        <f t="shared" si="6"/>
        <v/>
      </c>
      <c r="F8" s="195" t="str">
        <f t="shared" si="6"/>
        <v/>
      </c>
      <c r="G8" s="153"/>
      <c r="H8" s="153"/>
      <c r="I8" s="154"/>
      <c r="J8" s="135"/>
      <c r="K8" s="156"/>
      <c r="L8" s="157"/>
      <c r="M8" s="4"/>
      <c r="N8" s="4"/>
      <c r="O8" s="4"/>
      <c r="P8" s="4"/>
      <c r="Q8" s="4"/>
      <c r="R8" s="4"/>
      <c r="S8" s="127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96" t="s">
        <v>77</v>
      </c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47"/>
      <c r="AR8" s="4"/>
    </row>
    <row r="9" ht="15.0" customHeight="1">
      <c r="A9" s="150" t="str">
        <f>IF(Personalizacion!$I$42="Opt Tier 3","",Personalizacion!$I$42)</f>
        <v>Elevaciones laterales</v>
      </c>
      <c r="B9" s="151" t="str">
        <f>Personalizacion!$J42</f>
        <v/>
      </c>
      <c r="C9" s="151" t="str">
        <f>IF(Personalizacion!$K$42="Modified","4x12+","3x15+")</f>
        <v>3x15+</v>
      </c>
      <c r="D9" s="197" t="str">
        <f t="shared" ref="D9:F9" si="7">T9</f>
        <v/>
      </c>
      <c r="E9" s="197" t="str">
        <f t="shared" si="7"/>
        <v/>
      </c>
      <c r="F9" s="197" t="str">
        <f t="shared" si="7"/>
        <v/>
      </c>
      <c r="G9" s="161"/>
      <c r="H9" s="161"/>
      <c r="I9" s="162"/>
      <c r="J9" s="135"/>
      <c r="K9" s="156"/>
      <c r="L9" s="157"/>
      <c r="M9" s="4"/>
      <c r="N9" s="4"/>
      <c r="O9" s="4"/>
      <c r="P9" s="4"/>
      <c r="Q9" s="4"/>
      <c r="R9" s="4"/>
      <c r="S9" s="127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78"/>
      <c r="AQ9" s="157"/>
      <c r="AR9" s="4"/>
    </row>
    <row r="10" ht="15.75" customHeight="1">
      <c r="A10" s="150" t="str">
        <f>IF(Personalizacion!$I$43="Opt Tier 3","",Personalizacion!$I$35)</f>
        <v/>
      </c>
      <c r="B10" s="159" t="str">
        <f>Personalizacion!$J43</f>
        <v/>
      </c>
      <c r="C10" s="151" t="str">
        <f>IF(Personalizacion!$K$43="Modified","4x12+","3x15+")</f>
        <v>4x12+</v>
      </c>
      <c r="D10" s="182">
        <f t="shared" ref="D10:F10" si="8">S10</f>
        <v>0</v>
      </c>
      <c r="E10" s="182">
        <f t="shared" si="8"/>
        <v>0</v>
      </c>
      <c r="F10" s="152">
        <f t="shared" si="8"/>
        <v>0</v>
      </c>
      <c r="G10" s="153"/>
      <c r="H10" s="153"/>
      <c r="I10" s="154"/>
      <c r="J10" s="135"/>
      <c r="K10" s="163"/>
      <c r="L10" s="164"/>
      <c r="M10" s="4"/>
      <c r="N10" s="167"/>
      <c r="O10" s="4"/>
      <c r="P10" s="4"/>
      <c r="Q10" s="4"/>
      <c r="R10" s="127"/>
      <c r="S10" s="183">
        <f>(Q11)*500/((-216.0475144)+(16.2606339*R11)+(-0.002388645*R407*R407)+(-0.00113732*(R11*R11*R11)+(0.00000701863*(R11*R11*R11*R11)+(-0.00000001291*(R11*R11*R11*R11*R11)))))</f>
        <v>0</v>
      </c>
      <c r="T10" s="183">
        <f>(Q11)*(500/((594.31747775582)+(-27.23842536447*R11)+(0.82112226871*(R11*R11))+(-0.00930733913*(R11*R11*R11)+(0.00004731582*(R11*R11*R11*R11)+(-0.00000009054*(R11*R11*R11*R11*R11))))))</f>
        <v>0</v>
      </c>
      <c r="U10" s="4">
        <f>(P11)*500/((-216.0475144)+(16.2606339*B11)+(-0.002388645*B11*B11)+(-0.00113732*(B11*B11*B11)+(0.00000701863*(B11*B11*B11*B11)+(-0.00000001291*(B11*B11*B11*B11*B11)))))</f>
        <v>0</v>
      </c>
      <c r="V10" s="4">
        <f>(P11)*(500/((594.31747775582)+(-27.23842536447*B11)+(0.82112226871*(B11*B11))+(-0.00930733913*(B11*B11*B11)+(0.00004731582*(B11*B11*B11*B11)+(-0.00000009054*(B11*B11*B11*B11*B11))))))</f>
        <v>0</v>
      </c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78"/>
      <c r="AQ10" s="157"/>
      <c r="AR10" s="4"/>
    </row>
    <row r="11" ht="32.25" customHeight="1">
      <c r="A11" s="184" t="s">
        <v>67</v>
      </c>
      <c r="B11" s="185"/>
      <c r="C11" s="198" t="s">
        <v>78</v>
      </c>
      <c r="D11" s="105"/>
      <c r="E11" s="187" t="str">
        <f>IF(B11="","",IF(AND(Personalizacion!$K$4="XY",Personalizacion!$K$6="Lbs"),S12,IF(AND(Personalizacion!$K$4="XX",Personalizacion!$K$6="Lbs"),T12,IF(AND(Personalizacion!$K$4="XY",Personalizacion!$K$6="Kg"),U12,V12))))</f>
        <v/>
      </c>
      <c r="F11" s="188"/>
      <c r="G11" s="186" t="s">
        <v>79</v>
      </c>
      <c r="H11" s="188"/>
      <c r="I11" s="190" t="str">
        <f>IF(B11="","",IF(AND(Personalizacion!$K$4="XY",Personalizacion!$K$6="Lbs"),S10,IF(AND(Personalizacion!$K$4="XX",Personalizacion!$K$6="Lbs"),T10,IF(AND(Personalizacion!$K$4="XY",Personalizacion!$K$6="Kg"),U10,V10))))</f>
        <v/>
      </c>
      <c r="J11" s="188"/>
      <c r="K11" s="187" t="str">
        <f>IF(B11="","",IF(AND(Personalizacion!$K$4="XY",Personalizacion!$K$6="Lbs"),S11,IF(AND(Personalizacion!$K$4="XX",Personalizacion!$K$6="Lbs"),T11,IF(AND(Personalizacion!$K$4="XY",Personalizacion!$K$6="Kg"),U11,V11))))</f>
        <v/>
      </c>
      <c r="L11" s="188"/>
      <c r="M11" s="4"/>
      <c r="N11" s="167"/>
      <c r="O11" s="4"/>
      <c r="P11" s="4">
        <f>SUM(W11:Z11)</f>
        <v>0</v>
      </c>
      <c r="Q11" s="4">
        <f>P11/2.2</f>
        <v>0</v>
      </c>
      <c r="R11" s="4">
        <f>B11/2.2</f>
        <v>0</v>
      </c>
      <c r="S11" s="183">
        <f>(Q11)*500/(-0.0000000078*R11^5+0.0000041543*R11^4-0.0006430507*R11^3-0.0126966343*R11^2+11.9982753419*R11-82.5815609216)</f>
        <v>0</v>
      </c>
      <c r="T11" s="183">
        <f>(Q11)*(500/((594.31747775582)+(-27.23842536447*R11)+(0.82112226871*(R11*R11))+(-0.00930733913*(R11*R11*R11)+(0.00004731582*(R11*R11*R11*R11)+(-0.00000009054*(R11*R11*R11*R11*R11))))))</f>
        <v>0</v>
      </c>
      <c r="U11" s="4">
        <f>(P11)*500/(-0.0000000071*B11^5+0.0000015978*B11^4+0.0003282035*B11^3-0.1389344062*B11^2+16.2595764612*B11-182.5406521018)</f>
        <v>0</v>
      </c>
      <c r="V11" s="4">
        <f>(P11)*500/(-0.0000000071*B11^5+0.0000015978*B11^4+0.0003282035*B11^3-0.1389344062*B11^2+16.2595764612*B11-182.5406521018)</f>
        <v>0</v>
      </c>
      <c r="W11" s="4">
        <f>IF(OR('3D Semana 1'!A3="Deadlift",'3D Semana 1'!A3="Bench",'3D Semana 1'!A3="Squat"),('3D Semana 1'!B3*MAX('3D Semana 1'!G3:L4))/30+'3D Semana 1'!B3,0)</f>
        <v>0</v>
      </c>
      <c r="X11" s="4">
        <f>IF(OR('3D Semana 1'!A14="Deadlift",'3D Semana 1'!A14="Bench",'3D Semana 1'!A14="Squat"),('3D Semana 1'!B14*MAX('3D Semana 1'!G14:L15))/30+'3D Semana 1'!B14,0)</f>
        <v>0</v>
      </c>
      <c r="Y11" s="4">
        <f>IF(OR('3D Semana 1'!A25="Deadlift",'3D Semana 1'!A25="Bench",'3D Semana 1'!A25="Squat"),('3D Semana 1'!B25*MAX('3D Semana 1'!G25:L26))/30+'3D Semana 1'!B25,0)</f>
        <v>0</v>
      </c>
      <c r="Z11" s="4">
        <f>IF(OR('3D Semana 2'!A3="Deadlift",'3D Semana 2'!A3="Bench",'3D Semana 2'!A3="Squat"),('3D Semana 2'!B3*MAX('3D Semana 2'!G3:L4))/30+'3D Semana 2'!B3,0)</f>
        <v>0</v>
      </c>
      <c r="AA11" s="4"/>
      <c r="AB11" s="4"/>
      <c r="AC11" s="4"/>
      <c r="AD11" s="4"/>
      <c r="AE11" s="17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64"/>
      <c r="AR11" s="4"/>
    </row>
    <row r="12">
      <c r="A12" s="98" t="s">
        <v>39</v>
      </c>
      <c r="B12" s="99" t="s">
        <v>52</v>
      </c>
      <c r="C12" s="99"/>
      <c r="D12" s="100"/>
      <c r="E12" s="100" t="str">
        <f>A14</f>
        <v>Sentadilla</v>
      </c>
      <c r="F12" s="101" t="str">
        <f>IF(I14="","",SUM(B14*(MAX(G14:L15))*0.0333+B14))</f>
        <v/>
      </c>
      <c r="G12" s="102"/>
      <c r="H12" s="103"/>
      <c r="I12" s="104"/>
      <c r="J12" s="105"/>
      <c r="K12" s="102"/>
      <c r="L12" s="106"/>
      <c r="M12" s="4"/>
      <c r="P12" s="4" t="s">
        <v>70</v>
      </c>
      <c r="Q12" s="4" t="s">
        <v>70</v>
      </c>
      <c r="R12" s="4" t="s">
        <v>62</v>
      </c>
      <c r="S12" s="4" t="str">
        <f>IF(B11="","",500+100*(Q11-(310.67*LN(R11)-857.785))/(53.216*LN(R11)-147.0835))</f>
        <v/>
      </c>
      <c r="T12" s="4" t="str">
        <f>IF(B11="","",500+100*(Q11-(125.1435*LN(R11)-228.03))/(34.5246*LN(R11)-86.8301))</f>
        <v/>
      </c>
      <c r="U12" s="4" t="str">
        <f>IF(B11="","",500+100*(P11-(310.67*LN(B11)-857.785))/(53.216*LN(B11)-147.0835))</f>
        <v/>
      </c>
      <c r="V12" s="4" t="str">
        <f>IF(B11="","",500+100*(P11-(125.1435*LN(B11)-228.03))/(34.5246*LN(B11)-86.8301))</f>
        <v/>
      </c>
      <c r="W12" s="4"/>
      <c r="X12" s="4"/>
      <c r="Y12" s="4"/>
      <c r="Z12" s="4"/>
      <c r="AA12" s="4"/>
      <c r="AB12" s="4"/>
      <c r="AC12" s="4"/>
      <c r="AD12" s="4"/>
      <c r="AE12" s="200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4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P13" s="4" t="s">
        <v>71</v>
      </c>
      <c r="Q13" s="4" t="s">
        <v>8</v>
      </c>
      <c r="R13" s="4" t="s">
        <v>8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Personalizacion!$I$13</f>
        <v>Sentadilla</v>
      </c>
      <c r="B14" s="123">
        <f>IF('3D Semana 1'!B3="Retest","Wgt",IF(AND(Z14=0,R14=0),"Retest",IF(Z14+AA14=3,'3D Semana 1'!B3+AC14,IF(Z14+AA14=5,'3D Semana 1'!B3+N14,'3D Semana 1'!B3))))</f>
        <v>68</v>
      </c>
      <c r="C14" s="123" t="str">
        <f>IF(B14="Retest","5RM",IF(AND('3D Semana 1'!B3="Retest",Personalizacion!$K13="Default"),"5x3+",IF(AND('3D Semana 1'!B3="Retest",Personalizacion!$K13="Modified"),"3x5+",IF(SUM('3D Semana 1'!G3:L4)&gt;=X14,'3D Semana 1'!C3,IF('3D Semana 1'!C3="5x3+","6x2+",IF('3D Semana 1'!C3="6x2+","10x1+",IF('3D Semana 1'!C3="10x1+","5RM",IF('3D Semana 1'!C3="3x5+","4x3+",IF('3D Semana 1'!C3="4x3+","5x2+","5RM")))))))))</f>
        <v>6x2+</v>
      </c>
      <c r="D14" s="192">
        <f t="shared" ref="D14:F14" si="9">T14</f>
        <v>40</v>
      </c>
      <c r="E14" s="192">
        <f t="shared" si="9"/>
        <v>47.5</v>
      </c>
      <c r="F14" s="192">
        <f t="shared" si="9"/>
        <v>57.5</v>
      </c>
      <c r="G14" s="106"/>
      <c r="H14" s="125"/>
      <c r="I14" s="125"/>
      <c r="J14" s="125"/>
      <c r="K14" s="125"/>
      <c r="L14" s="125"/>
      <c r="M14" s="4"/>
      <c r="N14" s="4">
        <f>Personalizacion!$N$13</f>
        <v>5</v>
      </c>
      <c r="O14" s="4" t="str">
        <f>Personalizacion!$O$13</f>
        <v/>
      </c>
      <c r="P14" s="4" t="str">
        <f>Personalizacion!$P$13</f>
        <v/>
      </c>
      <c r="Q14" s="4"/>
      <c r="R14" s="4">
        <f>IF(OR('3D Semana 1'!C3="10x1+",'3D Semana 1'!C3="5x2+"),0,1)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40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47.5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57.5</v>
      </c>
      <c r="W14" s="4"/>
      <c r="X14" s="201">
        <f>IF(OR('3D Semana 1'!C3="5x3+",'3D Semana 1'!C3="3x5+"),15,IF(OR('3D Semana 1'!C3="6x2+",'3D Semana 1'!C3="4x3+"),12,10))</f>
        <v>15</v>
      </c>
      <c r="Y14" s="4">
        <f>SUMPRODUCT('3D Semana 1'!G3:L3+'3D Semana 1'!G4:L4)</f>
        <v>0</v>
      </c>
      <c r="Z14" s="127">
        <f>IF(Y14&gt;=X14,"1",0)</f>
        <v>0</v>
      </c>
      <c r="AA14" s="4">
        <f>IF(Personalizacion!$K$9="Modified",2,4)</f>
        <v>4</v>
      </c>
      <c r="AB14" s="4" t="str">
        <f>IF('3D Semana 1'!C3="5x3+",'3D Semana 1'!K3,IF('3D Semana 1'!C3="3x5+",'3D Semana 1'!I3,0))</f>
        <v/>
      </c>
      <c r="AC14" s="4" t="str">
        <f>IF('3D Semana 1'!C3="5x3+",IF(AND(AB14&gt;=3,AB14&lt;=4),N14,IF(AND(AB14&gt;=5,AB14&lt;=7),O14,P14)),IF(AND(AB14&gt;=5,AB14&lt;=6),N14,IF(AND(AB14&gt;=7,AB14&lt;=8),O14,P14)))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1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1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 t="str">
        <f t="array" ref="AQ14">IF(OR($B14="Wgt",$B14="Reset",$B14="Retest",$B14=0),0,IF(Personalizacion!$K$6="Lbs",INDEX(#REF!,MATCH($B14,#REF!,0)),INDEX('Kg BarCalc'!N:N,MATCH($B14,'Kg BarCalc'!$A:$A,0))))</f>
        <v/>
      </c>
      <c r="AR14" s="4"/>
    </row>
    <row r="15">
      <c r="A15" s="134"/>
      <c r="B15" s="102"/>
      <c r="C15" s="102"/>
      <c r="D15" s="193"/>
      <c r="E15" s="193"/>
      <c r="F15" s="193"/>
      <c r="G15" s="135"/>
      <c r="H15" s="135"/>
      <c r="I15" s="135"/>
      <c r="J15" s="135"/>
      <c r="K15" s="135"/>
      <c r="L15" s="106"/>
      <c r="M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>
      <c r="A16" s="141" t="str">
        <f>Personalizacion!$I$14</f>
        <v>Press de banca</v>
      </c>
      <c r="B16" s="142">
        <f>IF(OR('3D Semana 1'!B5="Reset",'3D Semana 1'!B5="Wgt"),"Wgt",IF(SUMPRODUCT('3D Semana 1'!G5:J5)&gt;=X16,SUM('3D Semana 1'!B5+N16),IF(OR('3D Semana 1'!C5="3x6",'3D Semana 1'!C5="4x4"),"Reset",'3D Semana 1'!B5)))</f>
        <v>70.5</v>
      </c>
      <c r="C16" s="142" t="str">
        <f>IF(AND('3D Semana 1'!B5="Reset",Personalizacion!$K$14="Default"),"3x10",IF(AND('3D Semana 1'!B5="Reset",Personalizacion!$K$14="Modified"),"4x8",IF(SUMPRODUCT('3D Semana 1'!G5:J5)&gt;=X16,'3D Semana 1'!C5,IF('3D Semana 1'!C5="3x10","3x8",IF('3D Semana 1'!C5="3x8","3x6",IF('3D Semana 1'!C5="3x6","Wgt",IF('3D Semana 1'!C5="4x8","4x6",IF('3D Semana 1'!C5="4x6","4x4","Wgt"))))))))</f>
        <v>3x10</v>
      </c>
      <c r="D16" s="144">
        <f t="shared" ref="D16:F16" si="10">T16</f>
        <v>42.5</v>
      </c>
      <c r="E16" s="144">
        <f t="shared" si="10"/>
        <v>50</v>
      </c>
      <c r="F16" s="144">
        <f t="shared" si="10"/>
        <v>60</v>
      </c>
      <c r="G16" s="144"/>
      <c r="H16" s="144"/>
      <c r="I16" s="144"/>
      <c r="J16" s="135"/>
      <c r="K16" s="146" t="s">
        <v>64</v>
      </c>
      <c r="L16" s="147"/>
      <c r="M16" s="4"/>
      <c r="N16" s="4">
        <f>Personalizacion!$N$14</f>
        <v>2.5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42.5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50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60</v>
      </c>
      <c r="W16" s="4"/>
      <c r="X16" s="4">
        <f>IF('3D Semana 1'!C5="3x10",30,IF('3D Semana 1'!C5="4x8",32,IF(OR('3D Semana 1'!C5="3x8",'3D Semana 1'!C5="4x6"),24,IF('3D Semana 1'!C5="3x6",18,16))))</f>
        <v>30</v>
      </c>
      <c r="Y16" s="4"/>
      <c r="Z16" s="4"/>
      <c r="AA16" s="4"/>
      <c r="AB16" s="4"/>
      <c r="AC16" s="4"/>
      <c r="AD16" s="4">
        <f t="shared" ref="AD16:AD21" si="12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1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1</v>
      </c>
      <c r="AJ16" s="133">
        <f t="array" ref="AJ16">IF(OR($B16="Wgt",$B16="Reset",$B16="Retest",$B16=0),0,IF(Personalizacion!$K$6="Lbs",INDEX(#REF!,MATCH($B16,#REF!,0)),INDEX('Kg BarCalc'!G:G,MATCH($B16,'Kg BarCalc'!$A:$A,0))))</f>
        <v>0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 t="str">
        <f t="array" ref="AQ16">IF(OR($B16="Wgt",$B16="Reset",$B16="Retest",$B16=0),0,IF(Personalizacion!$K$6="Lbs",INDEX(#REF!,MATCH($B16,#REF!,0)),INDEX('Kg BarCalc'!N:N,MATCH($B16,'Kg BarCalc'!$A:$A,0))))</f>
        <v/>
      </c>
      <c r="AR16" s="4"/>
    </row>
    <row r="17">
      <c r="A17" s="141" t="str">
        <f>IF(Personalizacion!$I$15="Opt Tier 2","",Personalizacion!$I$15)</f>
        <v/>
      </c>
      <c r="B17" s="142" t="str">
        <f>IF(OR('3D Semana 1'!B6="Reset",'3D Semana 1'!B6="Wgt"),"Wgt",IF(SUMPRODUCT('3D Semana 1'!G6:J6)&gt;=X17,SUM('3D Semana 1'!B6+N17),IF(OR('3D Semana 1'!C6="3x6",'3D Semana 1'!C6="4x4"),"Reset",'3D Semana 1'!B6)))</f>
        <v/>
      </c>
      <c r="C17" s="142" t="str">
        <f>IF(AND('3D Semana 1'!B6="Reset",Personalizacion!$K$14="Default"),"3x10",IF(AND('3D Semana 1'!B6="Reset",Personalizacion!$K$14="Modified"),"4x8",IF(SUMPRODUCT('3D Semana 1'!G6:J6)&gt;=X17,'3D Semana 1'!C6,IF('3D Semana 1'!C6="3x10","3x8",IF('3D Semana 1'!C6="3x8","3x6",IF('3D Semana 1'!C6="3x6","Wgt",IF('3D Semana 1'!C6="4x8","4x6",IF('3D Semana 1'!C6="4x6","4x4","Wgt"))))))))</f>
        <v>4x6</v>
      </c>
      <c r="D17" s="144">
        <f t="shared" ref="D17:F17" si="11">T17</f>
        <v>0</v>
      </c>
      <c r="E17" s="144">
        <f t="shared" si="11"/>
        <v>0</v>
      </c>
      <c r="F17" s="144">
        <f t="shared" si="11"/>
        <v>0</v>
      </c>
      <c r="G17" s="144"/>
      <c r="H17" s="144"/>
      <c r="I17" s="144"/>
      <c r="J17" s="135"/>
      <c r="K17" s="163"/>
      <c r="L17" s="164"/>
      <c r="M17" s="4"/>
      <c r="N17" s="4">
        <f>Personalizacion!$N$15</f>
        <v>2.5</v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1'!C6="3x10",30,IF('3D Semana 1'!C6="4x8",32,IF(OR('3D Semana 1'!C6="3x8",'3D Semana 1'!C6="4x6"),24,IF('3D Semana 1'!C6="3x6",18,16))))</f>
        <v>32</v>
      </c>
      <c r="Y17" s="4"/>
      <c r="Z17" s="4"/>
      <c r="AA17" s="4"/>
      <c r="AB17" s="4"/>
      <c r="AC17" s="4"/>
      <c r="AD17" s="4">
        <f t="shared" si="12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0" t="str">
        <f>Personalizacion!$I$16</f>
        <v>Jalon al pecho</v>
      </c>
      <c r="B18" s="151">
        <f>IF('3D Semana 1'!B7="Wgt","Wgt",IF(Personalizacion!$K$16="Default",IF('3D Semana 1'!I7&gt;=25,'3D Semana 1'!B7+N18,'3D Semana 1'!B7),IF('3D Semana 1'!J7&gt;=18,'3D Semana 1'!B7+N18,'3D Semana 1'!B7)))</f>
        <v>30</v>
      </c>
      <c r="C18" s="151" t="str">
        <f>IF(Personalizacion!$K$16="Modified","4x12+","3x15+")</f>
        <v>3x15+</v>
      </c>
      <c r="D18" s="195"/>
      <c r="E18" s="195"/>
      <c r="F18" s="195"/>
      <c r="G18" s="153"/>
      <c r="H18" s="153"/>
      <c r="I18" s="153"/>
      <c r="J18" s="135"/>
      <c r="K18" s="155" t="s">
        <v>65</v>
      </c>
      <c r="L18" s="147"/>
      <c r="M18" s="4"/>
      <c r="N18" s="4">
        <f>Personalizacion!$N$16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12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IF(Personalizacion!$I$17="Opt Tier 3","",Personalizacion!$I$17)</f>
        <v>Curl de biceps barra Z</v>
      </c>
      <c r="B19" s="151" t="str">
        <f>IF('3D Semana 1'!B8="Wgt","Wgt",IF(Personalizacion!$K$17="Default",IF('3D Semana 1'!I8&gt;=25,'3D Semana 1'!B8+N19,'3D Semana 1'!B8),IF('3D Semana 1'!J8&gt;=18,'3D Semana 1'!B8+N19,'3D Semana 1'!B8)))</f>
        <v/>
      </c>
      <c r="C19" s="151" t="str">
        <f>IF(Personalizacion!$K$17="Modified","4x12+","3x15+")</f>
        <v>4x12+</v>
      </c>
      <c r="D19" s="195"/>
      <c r="E19" s="195"/>
      <c r="F19" s="195"/>
      <c r="G19" s="153"/>
      <c r="H19" s="153"/>
      <c r="I19" s="153"/>
      <c r="J19" s="135"/>
      <c r="K19" s="156"/>
      <c r="L19" s="157"/>
      <c r="M19" s="4"/>
      <c r="N19" s="4" t="str">
        <f>Personalizacion!$N$17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12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IF(Personalizacion!$I$18="Opt Tier 3","",Personalizacion!$I$18)</f>
        <v>Peso muerto rumano</v>
      </c>
      <c r="B20" s="151" t="str">
        <f>IF('3D Semana 1'!B9="Wgt","Wgt",IF(Personalizacion!$K$18="Default",IF('3D Semana 1'!I9&gt;=25,'3D Semana 1'!B9+N20,'3D Semana 1'!B9),IF('3D Semana 1'!J9&gt;=18,'3D Semana 1'!B9+N20,'3D Semana 1'!B9)))</f>
        <v/>
      </c>
      <c r="C20" s="151" t="str">
        <f>IF(Personalizacion!$K$18="Modified","4x12+","3x15+")</f>
        <v>3x15+</v>
      </c>
      <c r="D20" s="197"/>
      <c r="E20" s="197"/>
      <c r="F20" s="197"/>
      <c r="G20" s="161"/>
      <c r="H20" s="161"/>
      <c r="I20" s="161"/>
      <c r="J20" s="135"/>
      <c r="K20" s="156"/>
      <c r="L20" s="157"/>
      <c r="M20" s="4"/>
      <c r="N20" s="4" t="str">
        <f>Personalizacion!$N$18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12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IF(Personalizacion!$I$19="Opt Tier 3","",Personalizacion!$I$19)</f>
        <v>Extension de triceps en polea alta</v>
      </c>
      <c r="B21" s="151" t="str">
        <f>IF('3D Semana 1'!B10="Wgt","Wgt",IF(Personalizacion!$K$19="Default",IF('3D Semana 1'!I10&gt;=25,'3D Semana 1'!B10+N21,'3D Semana 1'!B10),IF('3D Semana 1'!J10&gt;=18,'3D Semana 1'!B10+N21,'3D Semana 1'!B10)))</f>
        <v/>
      </c>
      <c r="C21" s="151" t="str">
        <f>IF(Personalizacion!$K$19="Modified","4x12+","3x15+")</f>
        <v>4x12+</v>
      </c>
      <c r="D21" s="195"/>
      <c r="E21" s="195"/>
      <c r="F21" s="195"/>
      <c r="G21" s="153"/>
      <c r="H21" s="153"/>
      <c r="I21" s="153"/>
      <c r="J21" s="135"/>
      <c r="K21" s="163"/>
      <c r="L21" s="164"/>
      <c r="M21" s="4"/>
      <c r="N21" s="4" t="str">
        <f>Personalizacion!$N$19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12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militar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Personalizacion!$I$21</f>
        <v>Press militar</v>
      </c>
      <c r="B25" s="123">
        <f>IF('3D Semana 1'!B14="Retest","Wgt",IF(AND(Z25=0,R25=0),"Retest",IF(Z25+AA25=3,'3D Semana 1'!B14+AC25,IF(Z25+AA25=5,'3D Semana 1'!B14+N25,'3D Semana 1'!B14))))</f>
        <v>68</v>
      </c>
      <c r="C25" s="123" t="str">
        <f>IF(B25="Retest","5RM",IF(AND('3D Semana 1'!B14="Retest",Personalizacion!$K$24="Default"),"5x3+",IF(AND('3D Semana 1'!B14="Retest",Personalizacion!$K$24="Modified"),"3x5+",IF(SUM('3D Semana 1'!G14:L15)&gt;=X25,'3D Semana 1'!C14,IF('3D Semana 1'!C14="5x3+","6x2+",IF('3D Semana 1'!C14="6x2+","10x1+",IF('3D Semana 1'!C14="10x1+","5RM",IF('3D Semana 1'!C14="3x5+","4x3+",IF('3D Semana 1'!C14="4x3+","5x2+","5RM")))))))))</f>
        <v>6x2+</v>
      </c>
      <c r="D25" s="192">
        <f t="shared" ref="D25:F25" si="13">T25</f>
        <v>40</v>
      </c>
      <c r="E25" s="192">
        <f t="shared" si="13"/>
        <v>47.5</v>
      </c>
      <c r="F25" s="192">
        <f t="shared" si="13"/>
        <v>57.5</v>
      </c>
      <c r="G25" s="106"/>
      <c r="H25" s="125"/>
      <c r="I25" s="125"/>
      <c r="J25" s="125"/>
      <c r="K25" s="125"/>
      <c r="L25" s="125"/>
      <c r="M25" s="4"/>
      <c r="N25" s="4">
        <f>Personalizacion!$N$21</f>
        <v>5</v>
      </c>
      <c r="O25" s="4" t="str">
        <f>Personalizacion!$O$21</f>
        <v/>
      </c>
      <c r="P25" s="4" t="str">
        <f>Personalizacion!$P$21</f>
        <v/>
      </c>
      <c r="Q25" s="4"/>
      <c r="R25" s="4">
        <f>IF(OR('3D Semana 1'!C14="10x1+",'3D Semana 1'!C14="5x2+"),0,1)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40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47.5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57.5</v>
      </c>
      <c r="W25" s="4"/>
      <c r="X25" s="201">
        <f>IF(OR('3D Semana 1'!C14="5x3+",'3D Semana 1'!C14="3x5+"),15,IF(OR('3D Semana 1'!C14="6x2+",'3D Semana 1'!C14="4x3+"),12,10))</f>
        <v>15</v>
      </c>
      <c r="Y25" s="4">
        <f>SUMPRODUCT('3D Semana 1'!G14:L14+'3D Semana 1'!G15:L15)</f>
        <v>0</v>
      </c>
      <c r="Z25" s="127">
        <f>IF(Y25&gt;=X25,"1",0)</f>
        <v>0</v>
      </c>
      <c r="AA25" s="4">
        <f>IF(Personalizacion!$K$9="Modified",2,4)</f>
        <v>4</v>
      </c>
      <c r="AB25" s="4" t="str">
        <f>IF('3D Semana 1'!C14="5x3+",'3D Semana 1'!K14,IF('3D Semana 1'!C14="3x5+",'3D Semana 1'!I14,0))</f>
        <v/>
      </c>
      <c r="AC25" s="4" t="str">
        <f>IF('3D Semana 1'!C14="5x3+",IF(AND(AB25&gt;=3,AB25&lt;=4),N25,IF(AND(AB25&gt;=5,AB25&lt;=7),O25,P25)),IF(AND(AB25&gt;=5,AB25&lt;=6),N25,IF(AND(AB25&gt;=7,AB25&lt;=8),O25,P25)))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1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1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 t="str">
        <f t="array" ref="AQ25">IF(OR($B25="Wgt",$B25="Reset",$B25="Retest",$B25=0),0,IF(Personalizacion!$K$6="Lbs",INDEX(#REF!,MATCH($B25,#REF!,0)),INDEX('Kg BarCalc'!N:N,MATCH($B25,'Kg BarCalc'!$A:$A,0))))</f>
        <v/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Personalizacion!$I$22</f>
        <v>Peso muerto</v>
      </c>
      <c r="B27" s="142">
        <f>IF(OR('3D Semana 1'!B16="Reset",'3D Semana 1'!B16="Wgt"),"Wgt",IF(SUMPRODUCT('3D Semana 1'!G16:J16)&gt;=X27,SUM('3D Semana 1'!B16+N27),IF(OR('3D Semana 1'!C16="3x6",'3D Semana 1'!C16="4x4"),"Reset",'3D Semana 1'!B16)))</f>
        <v>68</v>
      </c>
      <c r="C27" s="142" t="str">
        <f>IF(AND('3D Semana 1'!B16="Reset",Personalizacion!$K$22="Default"),"3x10",IF(AND('3D Semana 1'!B16="Reset",Personalizacion!$K$22="Modified"),"4x8",IF(SUMPRODUCT('3D Semana 1'!G16:J16)&gt;=X27,'3D Semana 1'!C16,IF('3D Semana 1'!C16="3x10","3x8",IF('3D Semana 1'!C16="3x8","3x6",IF('3D Semana 1'!C16="3x6","Wgt",IF('3D Semana 1'!C16="4x8","4x6",IF('3D Semana 1'!C16="4x6","4x4","Wgt"))))))))</f>
        <v>3x8</v>
      </c>
      <c r="D27" s="144">
        <f t="shared" ref="D27:F27" si="14">T27</f>
        <v>40</v>
      </c>
      <c r="E27" s="144">
        <f t="shared" si="14"/>
        <v>47.5</v>
      </c>
      <c r="F27" s="144">
        <f t="shared" si="14"/>
        <v>57.5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Personalizacion!$N$22</f>
        <v>10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40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47.5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57.5</v>
      </c>
      <c r="W27" s="4"/>
      <c r="X27" s="4">
        <f>IF('3D Semana 1'!C16="3x10",30,IF('3D Semana 1'!C16="4x8",32,IF(OR('3D Semana 1'!C16="3x8",'3D Semana 1'!C16="4x6"),24,IF('3D Semana 1'!C16="3x6",18,16))))</f>
        <v>30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1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1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 t="str">
        <f t="array" ref="AQ27">IF(OR($B27="Wgt",$B27="Reset",$B27="Retest",$B27=0),0,IF(Personalizacion!$K$6="Lbs",INDEX(#REF!,MATCH($B27,#REF!,0)),INDEX('Kg BarCalc'!N:N,MATCH($B27,'Kg BarCalc'!$A:$A,0))))</f>
        <v/>
      </c>
      <c r="AR27" s="4"/>
    </row>
    <row r="28" ht="15.75" customHeight="1">
      <c r="A28" s="141" t="str">
        <f>IF(Personalizacion!$I$23="Opt Tier 2","",Personalizacion!$I$23)</f>
        <v/>
      </c>
      <c r="B28" s="142" t="str">
        <f>IF(OR('3D Semana 1'!B17="Reset",'3D Semana 1'!B17="Wgt"),"Wgt",IF(SUMPRODUCT('3D Semana 1'!G17:J17)&gt;=X28,SUM('3D Semana 1'!B17+N28),IF(OR('3D Semana 1'!C17="3x6",'3D Semana 1'!C17="4x4"),"Reset",'3D Semana 1'!B17)))</f>
        <v/>
      </c>
      <c r="C28" s="142" t="str">
        <f>IF(AND('3D Semana 1'!B17="Reset",Personalizacion!$K$22="Default"),"3x10",IF(AND('3D Semana 1'!B17="Reset",Personalizacion!$K$22="Modified"),"4x8",IF(SUMPRODUCT('3D Semana 1'!G17:J17)&gt;=X28,'3D Semana 1'!C17,IF('3D Semana 1'!C17="3x10","3x8",IF('3D Semana 1'!C17="3x8","3x6",IF('3D Semana 1'!C17="3x6","Wgt",IF('3D Semana 1'!C17="4x8","4x6",IF('3D Semana 1'!C17="4x6","4x4","Wgt"))))))))</f>
        <v>4x6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44"/>
      <c r="H28" s="144"/>
      <c r="I28" s="144"/>
      <c r="J28" s="135"/>
      <c r="K28" s="163"/>
      <c r="L28" s="164"/>
      <c r="M28" s="4"/>
      <c r="N28" s="4" t="str">
        <f>Personalizacion!$N$23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1'!C17="3x10",30,IF('3D Semana 1'!C17="4x8",32,IF(OR('3D Semana 1'!C17="3x8",'3D Semana 1'!C17="4x6"),24,IF('3D Semana 1'!C17="3x6",18,16))))</f>
        <v>32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1" t="str">
        <f>Personalizacion!$I$24</f>
        <v>Remo con mancuernas</v>
      </c>
      <c r="B29" s="151">
        <f>IF('3D Semana 1'!B18="Wgt","Wgt",IF(Personalizacion!$K$24="Default",IF('3D Semana 1'!I18&gt;=25,'3D Semana 1'!B18+N29,'3D Semana 1'!B18),IF('3D Semana 1'!J18&gt;=18,'3D Semana 1'!B18+N29,'3D Semana 1'!B18)))</f>
        <v>20</v>
      </c>
      <c r="C29" s="151" t="str">
        <f>IF(Personalizacion!$K$24="Modified","4x12+","3x15+")</f>
        <v>3x15+</v>
      </c>
      <c r="D29" s="195"/>
      <c r="E29" s="195"/>
      <c r="F29" s="195"/>
      <c r="G29" s="153"/>
      <c r="H29" s="153"/>
      <c r="I29" s="153"/>
      <c r="J29" s="135"/>
      <c r="K29" s="155" t="s">
        <v>65</v>
      </c>
      <c r="L29" s="147"/>
      <c r="M29" s="4"/>
      <c r="N29" s="4">
        <f>Personalizacion!$N$24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IF(Personalizacion!$I$25="Opt Tier 3","",Personalizacion!$I$25)</f>
        <v>Curl martillo</v>
      </c>
      <c r="B30" s="151" t="str">
        <f>IF('3D Semana 1'!B19="Wgt","Wgt",IF(Personalizacion!$K$25="Default",IF('3D Semana 1'!I19&gt;=25,'3D Semana 1'!B19+N30,'3D Semana 1'!B19),IF('3D Semana 1'!J19&gt;=18,'3D Semana 1'!B19+N30,'3D Semana 1'!B19)))</f>
        <v/>
      </c>
      <c r="C30" s="151" t="str">
        <f>IF(Personalizacion!$K$25="Modified","4x12+","3x15+")</f>
        <v>4x12+</v>
      </c>
      <c r="D30" s="195"/>
      <c r="E30" s="195"/>
      <c r="F30" s="195"/>
      <c r="G30" s="153"/>
      <c r="H30" s="153"/>
      <c r="I30" s="153"/>
      <c r="J30" s="135"/>
      <c r="K30" s="156"/>
      <c r="L30" s="157"/>
      <c r="M30" s="4"/>
      <c r="N30" s="4" t="str">
        <f>Personalizacion!$N$25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IF(Personalizacion!$I$26="Opt Tier 3","",Personalizacion!$I$26)</f>
        <v>Face pulls</v>
      </c>
      <c r="B31" s="151" t="str">
        <f>IF('3D Semana 1'!B20="Wgt","Wgt",IF(Personalizacion!$K$26="Default",IF('3D Semana 1'!I20&gt;=25,'3D Semana 1'!B20+N31,'3D Semana 1'!B20),IF('3D Semana 1'!J20&gt;=18,'3D Semana 1'!B20+N31,'3D Semana 1'!B20)))</f>
        <v/>
      </c>
      <c r="C31" s="151" t="str">
        <f>IF(Personalizacion!$K$26="Modified","4x12+","3x15+")</f>
        <v>3x15+</v>
      </c>
      <c r="D31" s="197"/>
      <c r="E31" s="197"/>
      <c r="F31" s="197"/>
      <c r="G31" s="161"/>
      <c r="H31" s="161"/>
      <c r="I31" s="161"/>
      <c r="J31" s="135"/>
      <c r="K31" s="156"/>
      <c r="L31" s="157"/>
      <c r="M31" s="4"/>
      <c r="N31" s="4" t="str">
        <f>Personalizacion!$N$26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IF(Personalizacion!$I$27="Opt Tier 3","",Personalizacion!$I$27)</f>
        <v/>
      </c>
      <c r="B32" s="151" t="str">
        <f>IF('3D Semana 1'!B21="Wgt","Wgt",IF(Personalizacion!$K$27="Default",IF('3D Semana 1'!I21&gt;=25,'3D Semana 1'!B21+N32,'3D Semana 1'!B21),IF('3D Semana 1'!J21&gt;=18,'3D Semana 1'!B21+N32,'3D Semana 1'!B21)))</f>
        <v/>
      </c>
      <c r="C32" s="151" t="str">
        <f>IF(Personalizacion!$K$27="Modified","4x12+","3x15+")</f>
        <v>4x12+</v>
      </c>
      <c r="D32" s="195"/>
      <c r="E32" s="195"/>
      <c r="F32" s="195"/>
      <c r="G32" s="153"/>
      <c r="H32" s="153"/>
      <c r="I32" s="153"/>
      <c r="J32" s="135"/>
      <c r="K32" s="163"/>
      <c r="L32" s="164"/>
      <c r="M32" s="4"/>
      <c r="N32" s="4" t="str">
        <f>Personalizacion!$N$27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E8:AQ11"/>
    <mergeCell ref="AE12:AQ12"/>
    <mergeCell ref="AE23:AQ23"/>
    <mergeCell ref="AE1:AQ1"/>
    <mergeCell ref="D2:F2"/>
    <mergeCell ref="K5:L6"/>
    <mergeCell ref="K7:L10"/>
    <mergeCell ref="C11:D11"/>
    <mergeCell ref="E11:F11"/>
    <mergeCell ref="K11:L11"/>
    <mergeCell ref="K27:L28"/>
    <mergeCell ref="K29:L32"/>
    <mergeCell ref="G11:H11"/>
    <mergeCell ref="I11:J11"/>
    <mergeCell ref="H12:J12"/>
    <mergeCell ref="D13:F13"/>
    <mergeCell ref="K16:L17"/>
    <mergeCell ref="K18:L21"/>
    <mergeCell ref="D24:F24"/>
  </mergeCells>
  <conditionalFormatting sqref="G3:J3">
    <cfRule type="expression" dxfId="0" priority="1">
      <formula>$C3="5x3+"</formula>
    </cfRule>
  </conditionalFormatting>
  <conditionalFormatting sqref="G3:J3">
    <cfRule type="expression" dxfId="0" priority="2">
      <formula>$C3="5x2+"</formula>
    </cfRule>
  </conditionalFormatting>
  <conditionalFormatting sqref="G3:J3">
    <cfRule type="expression" dxfId="0" priority="3">
      <formula>$C3="10x1+"</formula>
    </cfRule>
  </conditionalFormatting>
  <conditionalFormatting sqref="L3 G3:J3">
    <cfRule type="expression" dxfId="0" priority="4">
      <formula>$C3="6x2+"</formula>
    </cfRule>
  </conditionalFormatting>
  <conditionalFormatting sqref="G4:K4">
    <cfRule type="expression" dxfId="0" priority="5">
      <formula>$C3="10x1+"</formula>
    </cfRule>
  </conditionalFormatting>
  <conditionalFormatting sqref="G3:I3">
    <cfRule type="expression" dxfId="0" priority="6">
      <formula>$C3="3x5+"</formula>
    </cfRule>
  </conditionalFormatting>
  <conditionalFormatting sqref="G3:J3">
    <cfRule type="expression" dxfId="0" priority="7">
      <formula>$C3="4x3+"</formula>
    </cfRule>
  </conditionalFormatting>
  <conditionalFormatting sqref="B14:C14 G14:J14">
    <cfRule type="expression" dxfId="0" priority="8">
      <formula>$C14="5x3+"</formula>
    </cfRule>
  </conditionalFormatting>
  <conditionalFormatting sqref="B14:C14 G14:J14">
    <cfRule type="expression" dxfId="0" priority="9">
      <formula>$C14="5x2+"</formula>
    </cfRule>
  </conditionalFormatting>
  <conditionalFormatting sqref="B14:C14 G14:J14">
    <cfRule type="expression" dxfId="0" priority="10">
      <formula>$C14="10x1+"</formula>
    </cfRule>
  </conditionalFormatting>
  <conditionalFormatting sqref="B14:C14 L14 G14:J14">
    <cfRule type="expression" dxfId="0" priority="11">
      <formula>$C14="6x2+"</formula>
    </cfRule>
  </conditionalFormatting>
  <conditionalFormatting sqref="B14:C14">
    <cfRule type="expression" dxfId="0" priority="12">
      <formula>$C14="5RM"</formula>
    </cfRule>
  </conditionalFormatting>
  <conditionalFormatting sqref="G15:K15">
    <cfRule type="expression" dxfId="0" priority="13">
      <formula>$C14="10x1+"</formula>
    </cfRule>
  </conditionalFormatting>
  <conditionalFormatting sqref="B14:C14 G14:I14">
    <cfRule type="expression" dxfId="0" priority="14">
      <formula>$C14="3x5+"</formula>
    </cfRule>
  </conditionalFormatting>
  <conditionalFormatting sqref="B14:C14 G14:J14">
    <cfRule type="expression" dxfId="0" priority="15">
      <formula>$C14="4x3+"</formula>
    </cfRule>
  </conditionalFormatting>
  <conditionalFormatting sqref="G25:J25">
    <cfRule type="expression" dxfId="0" priority="16">
      <formula>$C25="5x3+"</formula>
    </cfRule>
  </conditionalFormatting>
  <conditionalFormatting sqref="G25:J25">
    <cfRule type="expression" dxfId="0" priority="17">
      <formula>$C25="5x2+"</formula>
    </cfRule>
  </conditionalFormatting>
  <conditionalFormatting sqref="G25:J25">
    <cfRule type="expression" dxfId="0" priority="18">
      <formula>$C25="10x1+"</formula>
    </cfRule>
  </conditionalFormatting>
  <conditionalFormatting sqref="G25:J25 L25">
    <cfRule type="expression" dxfId="0" priority="19">
      <formula>$C25="6x2+"</formula>
    </cfRule>
  </conditionalFormatting>
  <conditionalFormatting sqref="G26:K26">
    <cfRule type="expression" dxfId="0" priority="20">
      <formula>$C25="10x1+"</formula>
    </cfRule>
  </conditionalFormatting>
  <conditionalFormatting sqref="G25:I25">
    <cfRule type="expression" dxfId="0" priority="21">
      <formula>$C25="3x5+"</formula>
    </cfRule>
  </conditionalFormatting>
  <conditionalFormatting sqref="G25:J25">
    <cfRule type="expression" dxfId="0" priority="22">
      <formula>$C25="4x3+"</formula>
    </cfRule>
  </conditionalFormatting>
  <conditionalFormatting sqref="K3">
    <cfRule type="expression" dxfId="0" priority="23">
      <formula>$C3="5x3+"</formula>
    </cfRule>
  </conditionalFormatting>
  <conditionalFormatting sqref="K3">
    <cfRule type="expression" dxfId="0" priority="24">
      <formula>$C3="5x2+"</formula>
    </cfRule>
  </conditionalFormatting>
  <conditionalFormatting sqref="K3">
    <cfRule type="expression" dxfId="0" priority="25">
      <formula>$C3="10x1+"</formula>
    </cfRule>
  </conditionalFormatting>
  <conditionalFormatting sqref="K3">
    <cfRule type="expression" dxfId="0" priority="26">
      <formula>$C3="6x2+"</formula>
    </cfRule>
  </conditionalFormatting>
  <conditionalFormatting sqref="K14">
    <cfRule type="expression" dxfId="0" priority="27">
      <formula>$C14="5x3+"</formula>
    </cfRule>
  </conditionalFormatting>
  <conditionalFormatting sqref="K14">
    <cfRule type="expression" dxfId="0" priority="28">
      <formula>$C14="5x2+"</formula>
    </cfRule>
  </conditionalFormatting>
  <conditionalFormatting sqref="K14">
    <cfRule type="expression" dxfId="0" priority="29">
      <formula>$C14="10x1+"</formula>
    </cfRule>
  </conditionalFormatting>
  <conditionalFormatting sqref="K14">
    <cfRule type="expression" dxfId="0" priority="30">
      <formula>$C14="6x2+"</formula>
    </cfRule>
  </conditionalFormatting>
  <conditionalFormatting sqref="K25">
    <cfRule type="expression" dxfId="0" priority="31">
      <formula>$C25="5x3+"</formula>
    </cfRule>
  </conditionalFormatting>
  <conditionalFormatting sqref="K25">
    <cfRule type="expression" dxfId="0" priority="32">
      <formula>$C25="5x2+"</formula>
    </cfRule>
  </conditionalFormatting>
  <conditionalFormatting sqref="K25">
    <cfRule type="expression" dxfId="0" priority="33">
      <formula>$C25="10x1+"</formula>
    </cfRule>
  </conditionalFormatting>
  <conditionalFormatting sqref="K25">
    <cfRule type="expression" dxfId="0" priority="34">
      <formula>$C25="6x2+"</formula>
    </cfRule>
  </conditionalFormatting>
  <conditionalFormatting sqref="B3:F3 D4:F4">
    <cfRule type="expression" dxfId="0" priority="35">
      <formula>$C3="5x3+"</formula>
    </cfRule>
  </conditionalFormatting>
  <conditionalFormatting sqref="B3:F3 D4:F4">
    <cfRule type="expression" dxfId="0" priority="36">
      <formula>$C3="5x2+"</formula>
    </cfRule>
  </conditionalFormatting>
  <conditionalFormatting sqref="B3:F3 D4:F4">
    <cfRule type="expression" dxfId="0" priority="37">
      <formula>$C3="10x1+"</formula>
    </cfRule>
  </conditionalFormatting>
  <conditionalFormatting sqref="B3:F3 D4:F4">
    <cfRule type="expression" dxfId="0" priority="38">
      <formula>$C3="6x2+"</formula>
    </cfRule>
  </conditionalFormatting>
  <conditionalFormatting sqref="B3:F3 D4:F4">
    <cfRule type="expression" dxfId="0" priority="39">
      <formula>$C3="5RM"</formula>
    </cfRule>
  </conditionalFormatting>
  <conditionalFormatting sqref="B3:F3 D4:F4">
    <cfRule type="expression" dxfId="0" priority="40">
      <formula>$C3="3x5+"</formula>
    </cfRule>
  </conditionalFormatting>
  <conditionalFormatting sqref="B3:F3 D4:F4">
    <cfRule type="expression" dxfId="0" priority="41">
      <formula>$C3="4x3+"</formula>
    </cfRule>
  </conditionalFormatting>
  <conditionalFormatting sqref="A3">
    <cfRule type="expression" dxfId="0" priority="42">
      <formula>$C3="5x3+"</formula>
    </cfRule>
  </conditionalFormatting>
  <conditionalFormatting sqref="A3">
    <cfRule type="expression" dxfId="0" priority="43">
      <formula>$C3="5x2+"</formula>
    </cfRule>
  </conditionalFormatting>
  <conditionalFormatting sqref="A3">
    <cfRule type="expression" dxfId="0" priority="44">
      <formula>$C3="10x1+"</formula>
    </cfRule>
  </conditionalFormatting>
  <conditionalFormatting sqref="A3">
    <cfRule type="expression" dxfId="0" priority="45">
      <formula>$C3="6x2+"</formula>
    </cfRule>
  </conditionalFormatting>
  <conditionalFormatting sqref="A3">
    <cfRule type="expression" dxfId="0" priority="46">
      <formula>$C3="5RM"</formula>
    </cfRule>
  </conditionalFormatting>
  <conditionalFormatting sqref="A3">
    <cfRule type="expression" dxfId="0" priority="47">
      <formula>$C3="3x5+"</formula>
    </cfRule>
  </conditionalFormatting>
  <conditionalFormatting sqref="A3">
    <cfRule type="expression" dxfId="0" priority="48">
      <formula>$C3="4x3+"</formula>
    </cfRule>
  </conditionalFormatting>
  <conditionalFormatting sqref="D14:F15">
    <cfRule type="expression" dxfId="0" priority="49">
      <formula>$C14="5x3+"</formula>
    </cfRule>
  </conditionalFormatting>
  <conditionalFormatting sqref="D14:F15">
    <cfRule type="expression" dxfId="0" priority="50">
      <formula>$C14="5x2+"</formula>
    </cfRule>
  </conditionalFormatting>
  <conditionalFormatting sqref="D14:F15">
    <cfRule type="expression" dxfId="0" priority="51">
      <formula>$C14="10x1+"</formula>
    </cfRule>
  </conditionalFormatting>
  <conditionalFormatting sqref="D14:F15">
    <cfRule type="expression" dxfId="0" priority="52">
      <formula>$C14="6x2+"</formula>
    </cfRule>
  </conditionalFormatting>
  <conditionalFormatting sqref="D14:F15">
    <cfRule type="expression" dxfId="0" priority="53">
      <formula>$C14="5RM"</formula>
    </cfRule>
  </conditionalFormatting>
  <conditionalFormatting sqref="D14:F15">
    <cfRule type="expression" dxfId="0" priority="54">
      <formula>$C14="3x5+"</formula>
    </cfRule>
  </conditionalFormatting>
  <conditionalFormatting sqref="D14:F15">
    <cfRule type="expression" dxfId="0" priority="55">
      <formula>$C14="4x3+"</formula>
    </cfRule>
  </conditionalFormatting>
  <conditionalFormatting sqref="B25:C25">
    <cfRule type="expression" dxfId="0" priority="56">
      <formula>$C25="5x3+"</formula>
    </cfRule>
  </conditionalFormatting>
  <conditionalFormatting sqref="B25:C25">
    <cfRule type="expression" dxfId="0" priority="57">
      <formula>$C25="5x2+"</formula>
    </cfRule>
  </conditionalFormatting>
  <conditionalFormatting sqref="B25:C25">
    <cfRule type="expression" dxfId="0" priority="58">
      <formula>$C25="10x1+"</formula>
    </cfRule>
  </conditionalFormatting>
  <conditionalFormatting sqref="B25:C25">
    <cfRule type="expression" dxfId="0" priority="59">
      <formula>$C25="6x2+"</formula>
    </cfRule>
  </conditionalFormatting>
  <conditionalFormatting sqref="B25:C25">
    <cfRule type="expression" dxfId="0" priority="60">
      <formula>$C25="5RM"</formula>
    </cfRule>
  </conditionalFormatting>
  <conditionalFormatting sqref="B25:C25">
    <cfRule type="expression" dxfId="0" priority="61">
      <formula>$C25="3x5+"</formula>
    </cfRule>
  </conditionalFormatting>
  <conditionalFormatting sqref="B25:C25">
    <cfRule type="expression" dxfId="0" priority="62">
      <formula>$C25="4x3+"</formula>
    </cfRule>
  </conditionalFormatting>
  <conditionalFormatting sqref="D25:F26">
    <cfRule type="expression" dxfId="0" priority="63">
      <formula>$C25="5x3+"</formula>
    </cfRule>
  </conditionalFormatting>
  <conditionalFormatting sqref="D25:F26">
    <cfRule type="expression" dxfId="0" priority="64">
      <formula>$C25="5x2+"</formula>
    </cfRule>
  </conditionalFormatting>
  <conditionalFormatting sqref="D25:F26">
    <cfRule type="expression" dxfId="0" priority="65">
      <formula>$C25="10x1+"</formula>
    </cfRule>
  </conditionalFormatting>
  <conditionalFormatting sqref="D25:F26">
    <cfRule type="expression" dxfId="0" priority="66">
      <formula>$C25="6x2+"</formula>
    </cfRule>
  </conditionalFormatting>
  <conditionalFormatting sqref="D25:F26">
    <cfRule type="expression" dxfId="0" priority="67">
      <formula>$C25="5RM"</formula>
    </cfRule>
  </conditionalFormatting>
  <conditionalFormatting sqref="D25:F26">
    <cfRule type="expression" dxfId="0" priority="68">
      <formula>$C25="3x5+"</formula>
    </cfRule>
  </conditionalFormatting>
  <conditionalFormatting sqref="D25:F26">
    <cfRule type="expression" dxfId="0" priority="69">
      <formula>$C25="4x3+"</formula>
    </cfRule>
  </conditionalFormatting>
  <conditionalFormatting sqref="A14">
    <cfRule type="expression" dxfId="0" priority="70">
      <formula>$C14="5x3+"</formula>
    </cfRule>
  </conditionalFormatting>
  <conditionalFormatting sqref="A14">
    <cfRule type="expression" dxfId="0" priority="71">
      <formula>$C14="5x2+"</formula>
    </cfRule>
  </conditionalFormatting>
  <conditionalFormatting sqref="A14">
    <cfRule type="expression" dxfId="0" priority="72">
      <formula>$C14="10x1+"</formula>
    </cfRule>
  </conditionalFormatting>
  <conditionalFormatting sqref="A14">
    <cfRule type="expression" dxfId="0" priority="73">
      <formula>$C14="6x2+"</formula>
    </cfRule>
  </conditionalFormatting>
  <conditionalFormatting sqref="A14">
    <cfRule type="expression" dxfId="0" priority="74">
      <formula>$C14="5RM"</formula>
    </cfRule>
  </conditionalFormatting>
  <conditionalFormatting sqref="A14">
    <cfRule type="expression" dxfId="0" priority="75">
      <formula>$C14="3x5+"</formula>
    </cfRule>
  </conditionalFormatting>
  <conditionalFormatting sqref="A14">
    <cfRule type="expression" dxfId="0" priority="76">
      <formula>$C14="4x3+"</formula>
    </cfRule>
  </conditionalFormatting>
  <conditionalFormatting sqref="A25">
    <cfRule type="expression" dxfId="0" priority="77">
      <formula>$C25="5x3+"</formula>
    </cfRule>
  </conditionalFormatting>
  <conditionalFormatting sqref="A25">
    <cfRule type="expression" dxfId="0" priority="78">
      <formula>$C25="5x2+"</formula>
    </cfRule>
  </conditionalFormatting>
  <conditionalFormatting sqref="A25">
    <cfRule type="expression" dxfId="0" priority="79">
      <formula>$C25="10x1+"</formula>
    </cfRule>
  </conditionalFormatting>
  <conditionalFormatting sqref="A25">
    <cfRule type="expression" dxfId="0" priority="80">
      <formula>$C25="6x2+"</formula>
    </cfRule>
  </conditionalFormatting>
  <conditionalFormatting sqref="A25">
    <cfRule type="expression" dxfId="0" priority="81">
      <formula>$C25="5RM"</formula>
    </cfRule>
  </conditionalFormatting>
  <conditionalFormatting sqref="A25">
    <cfRule type="expression" dxfId="0" priority="82">
      <formula>$C25="3x5+"</formula>
    </cfRule>
  </conditionalFormatting>
  <conditionalFormatting sqref="A25">
    <cfRule type="expression" dxfId="0" priority="83">
      <formula>$C25="4x3+"</formula>
    </cfRule>
  </conditionalFormatting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>
        <f>IF('4D Semana 1'!B3="Retest","Wgt",IF(AND(Z3=0,R3=0),"Retest",IF(Z3+AA3=3,'4D Semana 1'!B3+AC3,IF(Z3+AA3=5,'4D Semana 1'!B3+N3,'4D Semana 1'!B3))))</f>
        <v>68</v>
      </c>
      <c r="C3" s="123" t="str">
        <f>IF(B3="Retest","5RM",IF(AND('4D Semana 1'!B3="Retest",Personalizacion!$K13="Default"),"5x3+",IF(AND('4D Semana 1'!B3="Retest",Personalizacion!$K13="Modified"),"3x5+",IF(SUM('4D Semana 1'!G3:L4)&gt;=X3,'4D Semana 1'!C3,IF('4D Semana 1'!C3="5x3+","6x2+",IF('4D Semana 1'!C3="6x2+","10x1+",IF('4D Semana 1'!C3="10x1+","5RM",IF('4D Semana 1'!C3="3x5+","4x3+",IF('4D Semana 1'!C3="4x3+","5x2+","5RM")))))))))</f>
        <v>6x2+</v>
      </c>
      <c r="D3" s="192">
        <f t="shared" ref="D3:F3" si="1">T3</f>
        <v>40</v>
      </c>
      <c r="E3" s="192">
        <f t="shared" si="1"/>
        <v>47.5</v>
      </c>
      <c r="F3" s="192">
        <f t="shared" si="1"/>
        <v>57.5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1'!C3="10x1+",'4D Semana 1'!C3="5x2+"),0,1)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40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47.5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57.5</v>
      </c>
      <c r="W3" s="4"/>
      <c r="X3" s="201">
        <f>IF(OR('4D Semana 1'!C3="5x3+",'4D Semana 1'!C3="3x5+"),15,IF(OR('4D Semana 1'!C3="6x2+",'4D Semana 1'!C3="4x3+"),12,10))</f>
        <v>15</v>
      </c>
      <c r="Y3" s="4">
        <f>SUMPRODUCT('4D Semana 1'!G3:L3+'4D Semana 1'!G4:L4)</f>
        <v>0</v>
      </c>
      <c r="Z3" s="127">
        <f>IF(Y3&gt;=X3,"1",0)</f>
        <v>0</v>
      </c>
      <c r="AA3" s="4">
        <f>IF(Personalizacion!$K$9="Modified",2,4)</f>
        <v>4</v>
      </c>
      <c r="AB3" s="4" t="str">
        <f>IF('4D Semana 1'!C3="5x3+",'4D Semana 1'!K3,IF('4D Semana 1'!C3="3x5+",'4D Semana 1'!I3,0))</f>
        <v/>
      </c>
      <c r="AC3" s="4" t="str">
        <f>IF('4D Semana 1'!C3="5x3+",IF(AND(AB3&gt;=3,AB3&lt;=4),N3,IF(AND(AB3&gt;=5,AB3&lt;=7),O3,P3)),IF(AND(AB3&gt;=5,AB3&lt;=6),N3,IF(AND(AB3&gt;=7,AB3&lt;=8),O3,P3)))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1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1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 t="str">
        <f t="array" ref="AQ3">IF(OR($B3="Wgt",$B3="Reset",$B3="Retest"),0,IF(Personalizacion!$K$6="Lbs",INDEX(#REF!,MATCH($B3,#REF!,0)),"-"))</f>
        <v>-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>
        <f>IF(OR('4D Semana 1'!B5="Reset",'4D Semana 1'!B5="Wgt"),"Wgt",IF(SUMPRODUCT('4D Semana 1'!G5:J5)&gt;=X5,SUM('4D Semana 1'!B5+N5),IF(OR('4D Semana 1'!C5="3x6",'4D Semana 1'!C5="4x4"),"Reset",'4D Semana 1'!B5)))</f>
        <v>68</v>
      </c>
      <c r="C5" s="142" t="str">
        <f>IF(AND('4D Semana 1'!B5="Reset",Personalizacion!$K$14="Default"),"3x10",IF(AND('4D Semana 1'!B5="Reset",Personalizacion!$K$14="Modified"),"4x8",IF(SUMPRODUCT('4D Semana 1'!G5:J5)&gt;=X5,'4D Semana 1'!C5,IF('4D Semana 1'!C5="3x10","3x8",IF('4D Semana 1'!C5="3x8","3x6",IF('4D Semana 1'!C5="3x6","Wgt",IF('4D Semana 1'!C5="4x8","4x6",IF('4D Semana 1'!C5="4x6","4x4","Wgt"))))))))</f>
        <v>3x8</v>
      </c>
      <c r="D5" s="144">
        <f t="shared" ref="D5:F5" si="2">T5</f>
        <v>40</v>
      </c>
      <c r="E5" s="144">
        <f t="shared" si="2"/>
        <v>47.5</v>
      </c>
      <c r="F5" s="144">
        <f t="shared" si="2"/>
        <v>57.5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40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47.5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57.5</v>
      </c>
      <c r="W5" s="4"/>
      <c r="X5" s="4">
        <f>IF('4D Semana 1'!C5="3x10",30,IF('4D Semana 1'!C5="4x8",32,IF(OR('4D Semana 1'!C5="3x8",'4D Semana 1'!C5="4x6"),24,IF('4D Semana 1'!C5="3x6",18,16))))</f>
        <v>30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1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1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 t="str">
        <f t="array" ref="AQ5">IF(OR($B5="Wgt",$B5="Reset",$B5="Retest"),0,IF(Personalizacion!$K$6="Lbs",INDEX(#REF!,MATCH($B5,#REF!,0)),"-"))</f>
        <v>-</v>
      </c>
      <c r="AR5" s="4"/>
    </row>
    <row r="6">
      <c r="A6" s="141" t="str">
        <f>IF(Personalizacion!$I$15="Opt Tier 2","",Personalizacion!$I$15)</f>
        <v/>
      </c>
      <c r="B6" s="142" t="str">
        <f>IF(OR('4D Semana 1'!B6="Reset",'4D Semana 1'!B6="Wgt"),"Wgt",IF(SUMPRODUCT('4D Semana 1'!G6:J6)&gt;=X6,SUM('4D Semana 1'!B6+N6),IF(OR('4D Semana 1'!C6="3x6",'4D Semana 1'!C6="4x4"),"Reset",'4D Semana 1'!B6)))</f>
        <v/>
      </c>
      <c r="C6" s="142" t="str">
        <f>IF(AND('4D Semana 1'!B6="Reset",Personalizacion!$K$14="Default"),"3x10",IF(AND('4D Semana 1'!B6="Reset",Personalizacion!$K$14="Modified"),"4x8",IF(SUMPRODUCT('4D Semana 1'!G6:J6)&gt;=X6,'4D Semana 1'!C6,IF('4D Semana 1'!C6="3x10","3x8",IF('4D Semana 1'!C6="3x8","3x6",IF('4D Semana 1'!C6="3x6","Wgt",IF('4D Semana 1'!C6="4x8","4x6",IF('4D Semana 1'!C6="4x6","4x4","Wgt"))))))))</f>
        <v>4x6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48"/>
      <c r="L6" s="149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1'!C6="3x10",30,IF('4D Semana 1'!C6="4x8",32,IF(OR('4D Semana 1'!C6="3x8",'4D Semana 1'!C6="4x6"),24,IF('4D Semana 1'!C6="3x6",18,16))))</f>
        <v>32</v>
      </c>
      <c r="Y6" s="4"/>
      <c r="Z6" s="4"/>
      <c r="AA6" s="4"/>
      <c r="AB6" s="4"/>
      <c r="AC6" s="4"/>
      <c r="AD6" s="4">
        <f t="shared" si="4"/>
        <v>0</v>
      </c>
      <c r="AE6" s="128" t="str">
        <f t="array" ref="AE6">IF(OR($B6="Wgt",$B6="Reset",$B6="Retest"),0,IF(Personalizacion!$K$6="Lbs",INDEX(#REF!,MATCH($B6,#REF!,0)),INDEX('Kg BarCalc'!B:B,MATCH($B6,'Kg BarCalc'!$A:$A,0))))</f>
        <v>-</v>
      </c>
      <c r="AF6" s="129" t="str">
        <f t="array" ref="AF6">IF(OR($B6="Wgt",$B6="Reset",$B6="Retest"),0,IF(Personalizacion!$K$6="Lbs",INDEX(#REF!,MATCH($B6,#REF!,0)),INDEX('Kg BarCalc'!C:C,MATCH($B6,'Kg BarCalc'!$A:$A,0))))</f>
        <v>-</v>
      </c>
      <c r="AG6" s="130" t="str">
        <f t="array" ref="AG6">IF(OR($B6="Wgt",$B6="Reset",$B6="Retest"),0,IF(Personalizacion!$K$6="Lbs",INDEX(#REF!,MATCH($B6,#REF!,0)),INDEX('Kg BarCalc'!D:D,MATCH($B6,'Kg BarCalc'!$A:$A,0))))</f>
        <v>B</v>
      </c>
      <c r="AH6" s="131" t="str">
        <f t="array" ref="AH6">IF(OR($B6="Wgt",$B6="Reset",$B6="Retest"),0,IF(Personalizacion!$K$6="Lbs",INDEX(#REF!,MATCH($B6,#REF!,0)),INDEX('Kg BarCalc'!E:E,MATCH($B6,'Kg BarCalc'!$A:$A,0))))</f>
        <v>A</v>
      </c>
      <c r="AI6" s="132" t="str">
        <f t="array" ref="AI6">IF(OR($B6="Wgt",$B6="Reset",$B6="Retest"),0,IF(Personalizacion!$K$6="Lbs",INDEX(#REF!,MATCH($B6,#REF!,0)),INDEX('Kg BarCalc'!F:F,MATCH($B6,'Kg BarCalc'!$A:$A,0))))</f>
        <v>R</v>
      </c>
      <c r="AJ6" s="133" t="str">
        <f t="array" ref="AJ6">IF(OR($B6="Wgt",$B6="Reset",$B6="Retest"),0,IF(Personalizacion!$K$6="Lbs",INDEX(#REF!,MATCH($B6,#REF!,0)),INDEX('Kg BarCalc'!G:G,MATCH($B6,'Kg BarCalc'!$A:$A,0))))</f>
        <v>-</v>
      </c>
      <c r="AK6" s="129" t="str">
        <f t="array" ref="AK6">IF(OR($B6="Wgt",$B6="Reset",$B6="Retest"),0,IF(Personalizacion!$K$6="Lbs",INDEX(#REF!,MATCH($B6,#REF!,0)),INDEX('Kg BarCalc'!H:H,MATCH($B6,'Kg BarCalc'!$A:$A,0))))</f>
        <v>O</v>
      </c>
      <c r="AL6" s="131" t="str">
        <f t="array" ref="AL6">IF(OR($B6="Wgt",$B6="Reset",$B6="Retest"),0,IF(Personalizacion!$K$6="Lbs",INDEX(#REF!,MATCH($B6,#REF!,0)),INDEX('Kg BarCalc'!I:I,MATCH($B6,'Kg BarCalc'!$A:$A,0))))</f>
        <v>N</v>
      </c>
      <c r="AM6" s="101" t="str">
        <f t="array" ref="AM6">IF(OR($B6="Wgt",$B6="Reset",$B6="Retest"),0,IF(Personalizacion!$K$6="Lbs",INDEX(#REF!,MATCH($B6,#REF!,0)),INDEX('Kg BarCalc'!J:J,MATCH($B6,'Kg BarCalc'!$A:$A,0))))</f>
        <v>L</v>
      </c>
      <c r="AN6" s="128" t="str">
        <f t="array" ref="AN6">IF(OR($B6="Wgt",$B6="Reset",$B6="Retest"),0,IF(Personalizacion!$K$6="Lbs",INDEX(#REF!,MATCH($B6,#REF!,0)),INDEX('Kg BarCalc'!K:K,MATCH($B6,'Kg BarCalc'!$A:$A,0))))</f>
        <v>Y</v>
      </c>
      <c r="AO6" s="129" t="str">
        <f t="array" ref="AO6">IF(OR($B6="Wgt",$B6="Reset",$B6="Retest"),0,IF(Personalizacion!$K$6="Lbs",INDEX(#REF!,MATCH($B6,#REF!,0)),INDEX('Kg BarCalc'!L:L,MATCH($B6,'Kg BarCalc'!$A:$A,0))))</f>
        <v>-</v>
      </c>
      <c r="AP6" s="131" t="str">
        <f t="array" ref="AP6">IF(OR($B6="Wgt",$B6="Reset",$B6="Retest"),0,IF(Personalizacion!$K$6="Lbs",INDEX(#REF!,MATCH($B6,#REF!,0)),INDEX('Kg BarCalc'!M:M,MATCH($B6,'Kg BarCalc'!$A:$A,0))))</f>
        <v>-</v>
      </c>
      <c r="AQ6" s="133" t="str">
        <f t="array" ref="AQ6">IF(OR($B6="Wgt",$B6="Reset",$B6="Retest"),0,IF(Personalizacion!$K$6="Lbs",INDEX(#REF!,MATCH($B6,#REF!,0)),"-"))</f>
        <v>-</v>
      </c>
      <c r="AR6" s="4"/>
    </row>
    <row r="7" ht="15.0" customHeight="1">
      <c r="A7" s="150" t="str">
        <f>Personalizacion!$I$16</f>
        <v>Jalon al pecho</v>
      </c>
      <c r="B7" s="151">
        <f>IF('4D Semana 1'!B7="Wgt","Wgt",IF(Personalizacion!$K$16="Default",IF('4D Semana 1'!I7&gt;=25,'4D Semana 1'!B7+N7,'4D Semana 1'!B7),IF('4D Semana 1'!J7&gt;=18,'4D Semana 1'!B7+N7,'4D Semana 1'!B7)))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76"/>
      <c r="K7" s="177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1'!B8="Wgt","Wgt",IF(Personalizacion!$K$16="Default",IF('4D Semana 1'!I8&gt;=25,'4D Semana 1'!B8+N8,'4D Semana 1'!B8),IF('4D Semana 1'!J8&gt;=18,'4D Semana 1'!B8+N8,'4D Semana 1'!B8)))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76"/>
      <c r="K8" s="178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1'!B9="Wgt","Wgt",IF(Personalizacion!$K$16="Default",IF('4D Semana 1'!I9&gt;=25,'4D Semana 1'!B9+N9,'4D Semana 1'!B9),IF('4D Semana 1'!J9&gt;=18,'4D Semana 1'!B9+N9,'4D Semana 1'!B9)))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76"/>
      <c r="K9" s="178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1'!B10="Wgt","Wgt",IF(Personalizacion!$K$16="Default",IF('4D Semana 1'!I10&gt;=25,'4D Semana 1'!B10+N10,'4D Semana 1'!B10),IF('4D Semana 1'!J10&gt;=18,'4D Semana 1'!B10+N10,'4D Semana 1'!B10)))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3"/>
      <c r="J10" s="176"/>
      <c r="K10" s="179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>
        <f>IF('4D Semana 1'!B14="Retest","Wgt",IF(AND(Z14=0,R14=0),"Retest",IF(Z14+AA14=3,'4D Semana 1'!B14+AC14,IF(Z14+AA14=5,'4D Semana 1'!B14+N14,'4D Semana 1'!B14))))</f>
        <v>68</v>
      </c>
      <c r="C14" s="123" t="str">
        <f>IF(B14="Retest","5RM",IF(AND('4D Semana 1'!B14="Retest",Personalizacion!$K24="Default"),"5x3+",IF(AND('4D Semana 1'!B14="Retest",Personalizacion!$K24="Modified"),"3x5+",IF(SUM('4D Semana 1'!G14:L15)&gt;=X14,'4D Semana 1'!C14,IF('4D Semana 1'!C14="5x3+","6x2+",IF('4D Semana 1'!C14="6x2+","10x1+",IF('4D Semana 1'!C14="10x1+","5RM",IF('4D Semana 1'!C14="3x5+","4x3+",IF('4D Semana 1'!C14="4x3+","5x2+","5RM")))))))))</f>
        <v>6x2+</v>
      </c>
      <c r="D14" s="192">
        <f t="shared" ref="D14:F14" si="5">T14</f>
        <v>40</v>
      </c>
      <c r="E14" s="192">
        <f t="shared" si="5"/>
        <v>47.5</v>
      </c>
      <c r="F14" s="192">
        <f t="shared" si="5"/>
        <v>57.5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1'!C14="10x1+",'4D Semana 1'!C14="5x2+"),0,1)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40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47.5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57.5</v>
      </c>
      <c r="W14" s="4"/>
      <c r="X14" s="201">
        <f>IF(OR('4D Semana 1'!C14="5x3+",'4D Semana 1'!C14="3x5+"),15,IF(OR('4D Semana 1'!C14="6x2+",'4D Semana 1'!C14="4x3+"),12,10))</f>
        <v>15</v>
      </c>
      <c r="Y14" s="4">
        <f>SUMPRODUCT('4D Semana 1'!G14:L14+'4D Semana 1'!G15:L15)</f>
        <v>0</v>
      </c>
      <c r="Z14" s="127">
        <f>IF(Y14&gt;=X14,"1",0)</f>
        <v>0</v>
      </c>
      <c r="AA14" s="4">
        <f>IF(Personalizacion!$K$9="Modified",2,4)</f>
        <v>4</v>
      </c>
      <c r="AB14" s="4" t="str">
        <f>IF('4D Semana 1'!C14="5x3+",'4D Semana 1'!K14,IF('4D Semana 1'!C14="3x5+",'4D Semana 1'!I14,0))</f>
        <v/>
      </c>
      <c r="AC14" s="4" t="str">
        <f>IF('4D Semana 1'!C14="5x3+",IF(AND(AB14&gt;=3,AB14&lt;=4),N14,IF(AND(AB14&gt;=5,AB14&lt;=7),O14,P14)),IF(AND(AB14&gt;=5,AB14&lt;=6),N14,IF(AND(AB14&gt;=7,AB14&lt;=8),O14,P14)))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1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1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 t="str">
        <f t="array" ref="AQ14">IF(OR($B14="Wgt",$B14="Reset",$B14="Retest"),0,IF(Personalizacion!$K$6="Lbs",INDEX(#REF!,MATCH($B14,#REF!,0)),"-"))</f>
        <v>-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>
        <f>IF(OR('4D Semana 1'!B16="Reset",'4D Semana 1'!B16="Wgt"),"Wgt",IF(SUMPRODUCT('4D Semana 1'!G16:J16)&gt;=X16,SUM('4D Semana 1'!B16+N16),IF(OR('4D Semana 1'!C16="3x6",'4D Semana 1'!C16="4x4"),"Reset",'4D Semana 1'!B16)))</f>
        <v>68</v>
      </c>
      <c r="C16" s="142" t="str">
        <f>IF(AND('4D Semana 1'!B16="Reset",Personalizacion!$K$14="Default"),"3x10",IF(AND('4D Semana 1'!B16="Reset",Personalizacion!$K$14="Modified"),"4x8",IF(SUMPRODUCT('4D Semana 1'!G16:J16)&gt;=X16,'4D Semana 1'!C16,IF('4D Semana 1'!C16="3x10","3x8",IF('4D Semana 1'!C16="3x8","3x6",IF('4D Semana 1'!C16="3x6","Wgt",IF('4D Semana 1'!C16="4x8","4x6",IF('4D Semana 1'!C16="4x6","4x4","Wgt"))))))))</f>
        <v>3x8</v>
      </c>
      <c r="D16" s="144">
        <f t="shared" ref="D16:F16" si="6">T16</f>
        <v>40</v>
      </c>
      <c r="E16" s="144">
        <f t="shared" si="6"/>
        <v>47.5</v>
      </c>
      <c r="F16" s="144">
        <f t="shared" si="6"/>
        <v>57.5</v>
      </c>
      <c r="G16" s="144"/>
      <c r="H16" s="144"/>
      <c r="I16" s="145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40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47.5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57.5</v>
      </c>
      <c r="W16" s="4"/>
      <c r="X16" s="4">
        <f>IF('4D Semana 1'!C16="3x10",30,IF('4D Semana 1'!C16="4x8",32,IF(OR('4D Semana 1'!C16="3x8",'4D Semana 1'!C16="4x6"),24,IF('4D Semana 1'!C16="3x6",18,16))))</f>
        <v>30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1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1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 t="str">
        <f t="array" ref="AQ16">IF(OR($B16="Wgt",$B16="Reset",$B16="Retest"),0,IF(Personalizacion!$K$6="Lbs",INDEX(#REF!,MATCH($B16,#REF!,0)),"-"))</f>
        <v>-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1'!B17="Reset",'4D Semana 1'!B17="Wgt"),"Wgt",IF(SUMPRODUCT('4D Semana 1'!G17:J17)&gt;=X17,SUM('4D Semana 1'!B17+N17),IF(OR('4D Semana 1'!C17="3x6",'4D Semana 1'!C17="4x4"),"Reset",'4D Semana 1'!B17)))</f>
        <v/>
      </c>
      <c r="C17" s="142" t="str">
        <f>IF(AND('4D Semana 1'!B17="Reset",Personalizacion!$K$14="Default"),"3x10",IF(AND('4D Semana 1'!B17="Reset",Personalizacion!$K$14="Modified"),"4x8",IF(SUMPRODUCT('4D Semana 1'!G17:J17)&gt;=X17,'4D Semana 1'!C17,IF('4D Semana 1'!C17="3x10","3x8",IF('4D Semana 1'!C17="3x8","3x6",IF('4D Semana 1'!C17="3x6","Wgt",IF('4D Semana 1'!C17="4x8","4x6",IF('4D Semana 1'!C17="4x6","4x4","Wgt"))))))))</f>
        <v>4x6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44"/>
      <c r="H17" s="144"/>
      <c r="I17" s="14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1'!C17="3x10",30,IF('4D Semana 1'!C17="4x8",32,IF(OR('4D Semana 1'!C17="3x8",'4D Semana 1'!C17="4x6"),24,IF('4D Semana 1'!C17="3x6",18,16))))</f>
        <v>32</v>
      </c>
      <c r="Y17" s="4"/>
      <c r="Z17" s="4"/>
      <c r="AA17" s="4"/>
      <c r="AB17" s="4"/>
      <c r="AC17" s="4"/>
      <c r="AD17" s="4">
        <f t="shared" si="8"/>
        <v>0</v>
      </c>
      <c r="AE17" s="128" t="str">
        <f t="array" ref="AE17">IF(OR($B17="Wgt",$B17="Reset",$B17="Retest"),0,IF(Personalizacion!$K$6="Lbs",INDEX(#REF!,MATCH($B17,#REF!,0)),INDEX('Kg BarCalc'!B:B,MATCH($B17,'Kg BarCalc'!$A:$A,0))))</f>
        <v>-</v>
      </c>
      <c r="AF17" s="129" t="str">
        <f t="array" ref="AF17">IF(OR($B17="Wgt",$B17="Reset",$B17="Retest"),0,IF(Personalizacion!$K$6="Lbs",INDEX(#REF!,MATCH($B17,#REF!,0)),INDEX('Kg BarCalc'!C:C,MATCH($B17,'Kg BarCalc'!$A:$A,0))))</f>
        <v>-</v>
      </c>
      <c r="AG17" s="130" t="str">
        <f t="array" ref="AG17">IF(OR($B17="Wgt",$B17="Reset",$B17="Retest"),0,IF(Personalizacion!$K$6="Lbs",INDEX(#REF!,MATCH($B17,#REF!,0)),INDEX('Kg BarCalc'!D:D,MATCH($B17,'Kg BarCalc'!$A:$A,0))))</f>
        <v>B</v>
      </c>
      <c r="AH17" s="131" t="str">
        <f t="array" ref="AH17">IF(OR($B17="Wgt",$B17="Reset",$B17="Retest"),0,IF(Personalizacion!$K$6="Lbs",INDEX(#REF!,MATCH($B17,#REF!,0)),INDEX('Kg BarCalc'!E:E,MATCH($B17,'Kg BarCalc'!$A:$A,0))))</f>
        <v>A</v>
      </c>
      <c r="AI17" s="132" t="str">
        <f t="array" ref="AI17">IF(OR($B17="Wgt",$B17="Reset",$B17="Retest"),0,IF(Personalizacion!$K$6="Lbs",INDEX(#REF!,MATCH($B17,#REF!,0)),INDEX('Kg BarCalc'!F:F,MATCH($B17,'Kg BarCalc'!$A:$A,0))))</f>
        <v>R</v>
      </c>
      <c r="AJ17" s="133" t="str">
        <f t="array" ref="AJ17">IF(OR($B17="Wgt",$B17="Reset",$B17="Retest"),0,IF(Personalizacion!$K$6="Lbs",INDEX(#REF!,MATCH($B17,#REF!,0)),INDEX('Kg BarCalc'!G:G,MATCH($B17,'Kg BarCalc'!$A:$A,0))))</f>
        <v>-</v>
      </c>
      <c r="AK17" s="129" t="str">
        <f t="array" ref="AK17">IF(OR($B17="Wgt",$B17="Reset",$B17="Retest"),0,IF(Personalizacion!$K$6="Lbs",INDEX(#REF!,MATCH($B17,#REF!,0)),INDEX('Kg BarCalc'!H:H,MATCH($B17,'Kg BarCalc'!$A:$A,0))))</f>
        <v>O</v>
      </c>
      <c r="AL17" s="131" t="str">
        <f t="array" ref="AL17">IF(OR($B17="Wgt",$B17="Reset",$B17="Retest"),0,IF(Personalizacion!$K$6="Lbs",INDEX(#REF!,MATCH($B17,#REF!,0)),INDEX('Kg BarCalc'!I:I,MATCH($B17,'Kg BarCalc'!$A:$A,0))))</f>
        <v>N</v>
      </c>
      <c r="AM17" s="101" t="str">
        <f t="array" ref="AM17">IF(OR($B17="Wgt",$B17="Reset",$B17="Retest"),0,IF(Personalizacion!$K$6="Lbs",INDEX(#REF!,MATCH($B17,#REF!,0)),INDEX('Kg BarCalc'!J:J,MATCH($B17,'Kg BarCalc'!$A:$A,0))))</f>
        <v>L</v>
      </c>
      <c r="AN17" s="128" t="str">
        <f t="array" ref="AN17">IF(OR($B17="Wgt",$B17="Reset",$B17="Retest"),0,IF(Personalizacion!$K$6="Lbs",INDEX(#REF!,MATCH($B17,#REF!,0)),INDEX('Kg BarCalc'!K:K,MATCH($B17,'Kg BarCalc'!$A:$A,0))))</f>
        <v>Y</v>
      </c>
      <c r="AO17" s="129" t="str">
        <f t="array" ref="AO17">IF(OR($B17="Wgt",$B17="Reset",$B17="Retest"),0,IF(Personalizacion!$K$6="Lbs",INDEX(#REF!,MATCH($B17,#REF!,0)),INDEX('Kg BarCalc'!L:L,MATCH($B17,'Kg BarCalc'!$A:$A,0))))</f>
        <v>-</v>
      </c>
      <c r="AP17" s="131" t="str">
        <f t="array" ref="AP17">IF(OR($B17="Wgt",$B17="Reset",$B17="Retest"),0,IF(Personalizacion!$K$6="Lbs",INDEX(#REF!,MATCH($B17,#REF!,0)),INDEX('Kg BarCalc'!M:M,MATCH($B17,'Kg BarCalc'!$A:$A,0))))</f>
        <v>-</v>
      </c>
      <c r="AQ17" s="133" t="str">
        <f t="array" ref="AQ17">IF(OR($B17="Wgt",$B17="Reset",$B17="Retest"),0,IF(Personalizacion!$K$6="Lbs",INDEX(#REF!,MATCH($B17,#REF!,0)),"-"))</f>
        <v>-</v>
      </c>
      <c r="AR17" s="4"/>
    </row>
    <row r="18" ht="15.75" customHeight="1">
      <c r="A18" s="151" t="str">
        <f>Personalizacion!$I$24</f>
        <v>Remo con mancuernas</v>
      </c>
      <c r="B18" s="151">
        <f>IF('4D Semana 1'!B18="Wgt","Wgt",IF(Personalizacion!$K$16="Default",IF('4D Semana 1'!I18&gt;=25,'4D Semana 1'!B18+N18,'4D Semana 1'!B18),IF('4D Semana 1'!J18&gt;=18,'4D Semana 1'!B18+N18,'4D Semana 1'!B18)))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4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1'!B19="Wgt","Wgt",IF(Personalizacion!$K$16="Default",IF('4D Semana 1'!I19&gt;=25,'4D Semana 1'!B19+N19,'4D Semana 1'!B19),IF('4D Semana 1'!J19&gt;=18,'4D Semana 1'!B19+N19,'4D Semana 1'!B19)))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4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1'!B20="Wgt","Wgt",IF(Personalizacion!$K$16="Default",IF('4D Semana 1'!I20&gt;=25,'4D Semana 1'!B20+N20,'4D Semana 1'!B20),IF('4D Semana 1'!J20&gt;=18,'4D Semana 1'!B20+N20,'4D Semana 1'!B20)))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61"/>
      <c r="H20" s="161"/>
      <c r="I20" s="162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1'!B21="Wgt","Wgt",IF(Personalizacion!$K$16="Default",IF('4D Semana 1'!I21&gt;=25,'4D Semana 1'!B21+N21,'4D Semana 1'!B21),IF('4D Semana 1'!J21&gt;=18,'4D Semana 1'!B21+N21,'4D Semana 1'!B21)))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>
        <f>IF('4D Semana 1'!B25="Retest","Wgt",IF(AND(Z25=0,R25=0),"Retest",IF(Z25+AA25=3,'4D Semana 1'!B25+AC25,IF(Z25+AA25=5,'4D Semana 1'!B25+N25,'4D Semana 1'!B25))))</f>
        <v>135</v>
      </c>
      <c r="C25" s="123" t="str">
        <f>IF(B25="Retest","5RM",IF(AND('4D Semana 1'!B25="Retest",Personalizacion!$K31="Default"),"5x3+",IF(AND('4D Semana 1'!B25="Retest",Personalizacion!$K31="Modified"),"3x5+",IF(SUM('4D Semana 1'!G25:L26)&gt;=X25,'4D Semana 1'!C25,IF('4D Semana 1'!C25="5x3+","6x2+",IF('4D Semana 1'!C25="6x2+","10x1+",IF('4D Semana 1'!C25="10x1+","5RM",IF('4D Semana 1'!C25="3x5+","4x3+",IF('4D Semana 1'!C25="4x3+","5x2+","5RM")))))))))</f>
        <v>6x2+</v>
      </c>
      <c r="D25" s="192">
        <f t="shared" ref="D25:F25" si="13">T25</f>
        <v>80</v>
      </c>
      <c r="E25" s="192">
        <f t="shared" si="13"/>
        <v>95</v>
      </c>
      <c r="F25" s="192">
        <f t="shared" si="13"/>
        <v>115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1'!C25="10x1+",'4D Semana 1'!C25="5x2+"),0,1)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80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95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115</v>
      </c>
      <c r="W25" s="4"/>
      <c r="X25" s="201">
        <f>IF(OR('4D Semana 1'!C25="5x3+",'4D Semana 1'!C25="3x5+"),15,IF(OR('4D Semana 1'!C25="6x2+",'4D Semana 1'!C25="4x3+"),12,10))</f>
        <v>15</v>
      </c>
      <c r="Y25" s="4">
        <f>SUMPRODUCT('4D Semana 1'!G25:L25+'4D Semana 1'!G26:L26)</f>
        <v>0</v>
      </c>
      <c r="Z25" s="127">
        <f>IF(Y25&gt;=X25,"1",0)</f>
        <v>0</v>
      </c>
      <c r="AA25" s="4">
        <f>IF(Personalizacion!$K$9="Modified",2,4)</f>
        <v>4</v>
      </c>
      <c r="AB25" s="4" t="str">
        <f>IF('4D Semana 1'!C25="5x3+",'4D Semana 1'!K25,IF('4D Semana 1'!C25="3x5+",'4D Semana 1'!I25,0))</f>
        <v/>
      </c>
      <c r="AC25" s="4" t="str">
        <f>IF('4D Semana 1'!C25="5x3+",IF(AND(AB25&gt;=3,AB25&lt;=4),N25,IF(AND(AB25&gt;=5,AB25&lt;=7),O25,P25)),IF(AND(AB25&gt;=5,AB25&lt;=6),N25,IF(AND(AB25&gt;=7,AB25&lt;=8),O25,P25)))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2</v>
      </c>
      <c r="AG25" s="130">
        <f t="array" ref="AG25">IF(OR($B25="Wgt",$B25="Reset",$B25="Retest"),0,IF(Personalizacion!$K$6="Lbs",INDEX(#REF!,MATCH($B25,#REF!,0)),INDEX('Kg BarCalc'!D:D,MATCH($B25,'Kg BarCalc'!$A:$A,0))))</f>
        <v>1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1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 t="str">
        <f t="array" ref="AQ25">IF(OR($B25="Wgt",$B25="Reset",$B25="Retest"),0,IF(Personalizacion!$K$6="Lbs",INDEX(#REF!,MATCH($B25,#REF!,0)),"-"))</f>
        <v>-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>
        <f>IF(OR('4D Semana 1'!B27="Reset",'4D Semana 1'!B27="Wgt"),"Wgt",IF(SUMPRODUCT('4D Semana 1'!G27:J27)&gt;=X27,SUM('4D Semana 1'!B27+N27),IF(OR('4D Semana 1'!C27="3x6",'4D Semana 1'!C27="4x4"),"Reset",'4D Semana 1'!B27)))</f>
        <v>95</v>
      </c>
      <c r="C27" s="142" t="str">
        <f>IF(AND('4D Semana 1'!B27="Reset",Personalizacion!$K$14="Default"),"3x10",IF(AND('4D Semana 1'!B27="Reset",Personalizacion!$K$14="Modified"),"4x8",IF(SUMPRODUCT('4D Semana 1'!G27:J27)&gt;=X27,'4D Semana 1'!C27,IF('4D Semana 1'!C27="3x10","3x8",IF('4D Semana 1'!C27="3x8","3x6",IF('4D Semana 1'!C27="3x6","Wgt",IF('4D Semana 1'!C27="4x8","4x6",IF('4D Semana 1'!C27="4x6","4x4","Wgt"))))))))</f>
        <v>3x8</v>
      </c>
      <c r="D27" s="144">
        <f t="shared" ref="D27:F27" si="14">T27</f>
        <v>57.5</v>
      </c>
      <c r="E27" s="144">
        <f t="shared" si="14"/>
        <v>67.5</v>
      </c>
      <c r="F27" s="144">
        <f t="shared" si="14"/>
        <v>80</v>
      </c>
      <c r="G27" s="144"/>
      <c r="H27" s="144"/>
      <c r="I27" s="145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57.5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67.5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80</v>
      </c>
      <c r="W27" s="4"/>
      <c r="X27" s="4">
        <f>IF('4D Semana 1'!C27="3x10",30,IF('4D Semana 1'!C27="4x8",32,IF(OR('4D Semana 1'!C27="3x8",'4D Semana 1'!C27="4x6"),24,IF('4D Semana 1'!C27="3x6",18,16))))</f>
        <v>30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1</v>
      </c>
      <c r="AG27" s="130">
        <f t="array" ref="AG27">IF(OR($B27="Wgt",$B27="Reset",$B27="Retest"),0,IF(Personalizacion!$K$6="Lbs",INDEX(#REF!,MATCH($B27,#REF!,0)),INDEX('Kg BarCalc'!D:D,MATCH($B27,'Kg BarCalc'!$A:$A,0))))</f>
        <v>1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1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 t="str">
        <f t="array" ref="AQ27">IF(OR($B27="Wgt",$B27="Reset",$B27="Retest"),0,IF(Personalizacion!$K$6="Lbs",INDEX(#REF!,MATCH($B27,#REF!,0)),"-"))</f>
        <v>-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1'!B28="Reset",'4D Semana 1'!B28="Wgt"),"Wgt",IF(SUMPRODUCT('4D Semana 1'!G28:J28)&gt;=X28,SUM('4D Semana 1'!B28+N28),IF(OR('4D Semana 1'!C28="3x6",'4D Semana 1'!C28="4x4"),"Reset",'4D Semana 1'!B28)))</f>
        <v/>
      </c>
      <c r="C28" s="142" t="str">
        <f>IF(AND('4D Semana 1'!B28="Reset",Personalizacion!$K$14="Default"),"3x10",IF(AND('4D Semana 1'!B28="Reset",Personalizacion!$K$14="Modified"),"4x8",IF(SUMPRODUCT('4D Semana 1'!G28:J28)&gt;=X28,'4D Semana 1'!C28,IF('4D Semana 1'!C28="3x10","3x8",IF('4D Semana 1'!C28="3x8","3x6",IF('4D Semana 1'!C28="3x6","Wgt",IF('4D Semana 1'!C28="4x8","4x6",IF('4D Semana 1'!C28="4x6","4x4","Wgt"))))))))</f>
        <v>4x6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44"/>
      <c r="H28" s="144"/>
      <c r="I28" s="14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1'!C28="3x10",30,IF('4D Semana 1'!C28="4x8",32,IF(OR('4D Semana 1'!C28="3x8",'4D Semana 1'!C28="4x6"),24,IF('4D Semana 1'!C28="3x6",18,16))))</f>
        <v>32</v>
      </c>
      <c r="Y28" s="4"/>
      <c r="Z28" s="4"/>
      <c r="AA28" s="4"/>
      <c r="AB28" s="4"/>
      <c r="AC28" s="4"/>
      <c r="AD28" s="4">
        <f t="shared" si="16"/>
        <v>0</v>
      </c>
      <c r="AE28" s="128" t="str">
        <f t="array" ref="AE28">IF(OR($B28="Wgt",$B28="Reset",$B28="Retest"),0,IF(Personalizacion!$K$6="Lbs",INDEX(#REF!,MATCH($B28,#REF!,0)),INDEX('Kg BarCalc'!B:B,MATCH($B28,'Kg BarCalc'!$A:$A,0))))</f>
        <v>-</v>
      </c>
      <c r="AF28" s="129" t="str">
        <f t="array" ref="AF28">IF(OR($B28="Wgt",$B28="Reset",$B28="Retest"),0,IF(Personalizacion!$K$6="Lbs",INDEX(#REF!,MATCH($B28,#REF!,0)),INDEX('Kg BarCalc'!C:C,MATCH($B28,'Kg BarCalc'!$A:$A,0))))</f>
        <v>-</v>
      </c>
      <c r="AG28" s="130" t="str">
        <f t="array" ref="AG28">IF(OR($B28="Wgt",$B28="Reset",$B28="Retest"),0,IF(Personalizacion!$K$6="Lbs",INDEX(#REF!,MATCH($B28,#REF!,0)),INDEX('Kg BarCalc'!D:D,MATCH($B28,'Kg BarCalc'!$A:$A,0))))</f>
        <v>B</v>
      </c>
      <c r="AH28" s="131" t="str">
        <f t="array" ref="AH28">IF(OR($B28="Wgt",$B28="Reset",$B28="Retest"),0,IF(Personalizacion!$K$6="Lbs",INDEX(#REF!,MATCH($B28,#REF!,0)),INDEX('Kg BarCalc'!E:E,MATCH($B28,'Kg BarCalc'!$A:$A,0))))</f>
        <v>A</v>
      </c>
      <c r="AI28" s="132" t="str">
        <f t="array" ref="AI28">IF(OR($B28="Wgt",$B28="Reset",$B28="Retest"),0,IF(Personalizacion!$K$6="Lbs",INDEX(#REF!,MATCH($B28,#REF!,0)),INDEX('Kg BarCalc'!F:F,MATCH($B28,'Kg BarCalc'!$A:$A,0))))</f>
        <v>R</v>
      </c>
      <c r="AJ28" s="133" t="str">
        <f t="array" ref="AJ28">IF(OR($B28="Wgt",$B28="Reset",$B28="Retest"),0,IF(Personalizacion!$K$6="Lbs",INDEX(#REF!,MATCH($B28,#REF!,0)),INDEX('Kg BarCalc'!G:G,MATCH($B28,'Kg BarCalc'!$A:$A,0))))</f>
        <v>-</v>
      </c>
      <c r="AK28" s="129" t="str">
        <f t="array" ref="AK28">IF(OR($B28="Wgt",$B28="Reset",$B28="Retest"),0,IF(Personalizacion!$K$6="Lbs",INDEX(#REF!,MATCH($B28,#REF!,0)),INDEX('Kg BarCalc'!H:H,MATCH($B28,'Kg BarCalc'!$A:$A,0))))</f>
        <v>O</v>
      </c>
      <c r="AL28" s="131" t="str">
        <f t="array" ref="AL28">IF(OR($B28="Wgt",$B28="Reset",$B28="Retest"),0,IF(Personalizacion!$K$6="Lbs",INDEX(#REF!,MATCH($B28,#REF!,0)),INDEX('Kg BarCalc'!I:I,MATCH($B28,'Kg BarCalc'!$A:$A,0))))</f>
        <v>N</v>
      </c>
      <c r="AM28" s="101" t="str">
        <f t="array" ref="AM28">IF(OR($B28="Wgt",$B28="Reset",$B28="Retest"),0,IF(Personalizacion!$K$6="Lbs",INDEX(#REF!,MATCH($B28,#REF!,0)),INDEX('Kg BarCalc'!J:J,MATCH($B28,'Kg BarCalc'!$A:$A,0))))</f>
        <v>L</v>
      </c>
      <c r="AN28" s="128" t="str">
        <f t="array" ref="AN28">IF(OR($B28="Wgt",$B28="Reset",$B28="Retest"),0,IF(Personalizacion!$K$6="Lbs",INDEX(#REF!,MATCH($B28,#REF!,0)),INDEX('Kg BarCalc'!K:K,MATCH($B28,'Kg BarCalc'!$A:$A,0))))</f>
        <v>Y</v>
      </c>
      <c r="AO28" s="129" t="str">
        <f t="array" ref="AO28">IF(OR($B28="Wgt",$B28="Reset",$B28="Retest"),0,IF(Personalizacion!$K$6="Lbs",INDEX(#REF!,MATCH($B28,#REF!,0)),INDEX('Kg BarCalc'!L:L,MATCH($B28,'Kg BarCalc'!$A:$A,0))))</f>
        <v>-</v>
      </c>
      <c r="AP28" s="131" t="str">
        <f t="array" ref="AP28">IF(OR($B28="Wgt",$B28="Reset",$B28="Retest"),0,IF(Personalizacion!$K$6="Lbs",INDEX(#REF!,MATCH($B28,#REF!,0)),INDEX('Kg BarCalc'!M:M,MATCH($B28,'Kg BarCalc'!$A:$A,0))))</f>
        <v>-</v>
      </c>
      <c r="AQ28" s="133" t="str">
        <f t="array" ref="AQ28">IF(OR($B28="Wgt",$B28="Reset",$B28="Retest"),0,IF(Personalizacion!$K$6="Lbs",INDEX(#REF!,MATCH($B28,#REF!,0)),"-"))</f>
        <v>-</v>
      </c>
      <c r="AR28" s="4"/>
    </row>
    <row r="29" ht="15.75" customHeight="1">
      <c r="A29" s="151" t="str">
        <f>Personalizacion!$I$32</f>
        <v>Jalon al pecho</v>
      </c>
      <c r="B29" s="151">
        <f>IF('4D Semana 1'!B29="Wgt","Wgt",IF(Personalizacion!$K$16="Default",IF('4D Semana 1'!I29&gt;=25,'4D Semana 1'!B29+N29,'4D Semana 1'!B29),IF('4D Semana 1'!J29&gt;=18,'4D Semana 1'!B29+N29,'4D Semana 1'!B29)))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4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1'!B30="Wgt","Wgt",IF(Personalizacion!$K$16="Default",IF('4D Semana 1'!I30&gt;=25,'4D Semana 1'!B30+N30,'4D Semana 1'!B30),IF('4D Semana 1'!J30&gt;=18,'4D Semana 1'!B30+N30,'4D Semana 1'!B30)))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4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1'!B31="Wgt","Wgt",IF(Personalizacion!$K$16="Default",IF('4D Semana 1'!I31&gt;=25,'4D Semana 1'!B31+N31,'4D Semana 1'!B31),IF('4D Semana 1'!J31&gt;=18,'4D Semana 1'!B31+N31,'4D Semana 1'!B31)))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61"/>
      <c r="H31" s="161"/>
      <c r="I31" s="162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1'!B32="Wgt","Wgt",IF(Personalizacion!$K$16="Default",IF('4D Semana 1'!I32&gt;=25,'4D Semana 1'!B32+N32,'4D Semana 1'!B32),IF('4D Semana 1'!J32&gt;=18,'4D Semana 1'!B32+N32,'4D Semana 1'!B32)))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>
        <f>IF('4D Semana 1'!B36="Retest","Wgt",IF(AND(Z36=0,R36=0),"Retest",IF(Z36+AA36=3,'4D Semana 1'!B36+AC36,IF(Z36+AA36=5,'4D Semana 1'!B36+N36,'4D Semana 1'!B36))))</f>
        <v>225</v>
      </c>
      <c r="C36" s="123" t="str">
        <f>IF(B36="Retest","5RM",IF(AND('4D Semana 1'!B36="Retest",Personalizacion!$K37="Default"),"5x3+",IF(AND('4D Semana 1'!B36="Retest",Personalizacion!$K37="Modified"),"3x5+",IF(SUM('4D Semana 1'!G36:L37)&gt;=X36,'4D Semana 1'!C36,IF('4D Semana 1'!C36="5x3+","6x2+",IF('4D Semana 1'!C36="6x2+","10x1+",IF('4D Semana 1'!C36="10x1+","5RM",IF('4D Semana 1'!C36="3x5+","4x3+",IF('4D Semana 1'!C36="4x3+","5x2+","5RM")))))))))</f>
        <v>6x2+</v>
      </c>
      <c r="D36" s="192">
        <f t="shared" ref="D36:F36" si="21">T36</f>
        <v>135</v>
      </c>
      <c r="E36" s="192">
        <f t="shared" si="21"/>
        <v>157.5</v>
      </c>
      <c r="F36" s="192">
        <f t="shared" si="21"/>
        <v>192.5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1'!C36="10x1+",'4D Semana 1'!C36="5x2+"),0,1)</f>
        <v>1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135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157.5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192.5</v>
      </c>
      <c r="W36" s="4"/>
      <c r="X36" s="201">
        <f>IF(OR('4D Semana 1'!C36="5x3+",'4D Semana 1'!C36="3x5+"),15,IF(OR('4D Semana 1'!C36="6x2+",'4D Semana 1'!C36="4x3+"),12,10))</f>
        <v>15</v>
      </c>
      <c r="Y36" s="4">
        <f>SUMPRODUCT('4D Semana 1'!G36:L36+'4D Semana 1'!G37:L37)</f>
        <v>0</v>
      </c>
      <c r="Z36" s="127">
        <f>IF(Y36&gt;=X36,"1",0)</f>
        <v>0</v>
      </c>
      <c r="AA36" s="4">
        <f>IF(Personalizacion!$K$9="Modified",2,4)</f>
        <v>4</v>
      </c>
      <c r="AB36" s="4" t="str">
        <f>IF('4D Semana 1'!C36="5x3+",'4D Semana 1'!K36,IF('4D Semana 1'!C36="3x5+",'4D Semana 1'!I36,0))</f>
        <v/>
      </c>
      <c r="AC36" s="4" t="str">
        <f>IF('4D Semana 1'!C36="5x3+",IF(AND(AB36&gt;=3,AB36&lt;=4),N36,IF(AND(AB36&gt;=5,AB36&lt;=7),O36,P36)),IF(AND(AB36&gt;=5,AB36&lt;=6),N36,IF(AND(AB36&gt;=7,AB36&lt;=8),O36,P36)))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5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1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 t="str">
        <f t="array" ref="AQ36">IF(OR($B36="Wgt",$B36="Reset",$B36="Retest"),0,IF(Personalizacion!$K$6="Lbs",INDEX(#REF!,MATCH($B36,#REF!,0)),"-"))</f>
        <v>-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>
        <f>IF(OR('4D Semana 1'!B38="Reset",'4D Semana 1'!B38="Wgt"),"Wgt",IF(SUMPRODUCT('4D Semana 1'!G38:J38)&gt;=X38,SUM('4D Semana 1'!B38+N38),IF(OR('4D Semana 1'!C38="3x6",'4D Semana 1'!C38="4x4"),"Reset",'4D Semana 1'!B38)))</f>
        <v>65</v>
      </c>
      <c r="C38" s="142" t="str">
        <f>IF(AND('4D Semana 1'!B38="Reset",Personalizacion!$K$14="Default"),"3x10",IF(AND('4D Semana 1'!B38="Reset",Personalizacion!$K$14="Modified"),"4x8",IF(SUMPRODUCT('4D Semana 1'!G38:J38)&gt;=X38,'4D Semana 1'!C38,IF('4D Semana 1'!C38="3x10","3x8",IF('4D Semana 1'!C38="3x8","3x6",IF('4D Semana 1'!C38="3x6","Wgt",IF('4D Semana 1'!C38="4x8","4x6",IF('4D Semana 1'!C38="4x6","4x4","Wgt"))))))))</f>
        <v>3x8</v>
      </c>
      <c r="D38" s="144">
        <f t="shared" ref="D38:F38" si="22">T38</f>
        <v>40</v>
      </c>
      <c r="E38" s="144">
        <f t="shared" si="22"/>
        <v>45</v>
      </c>
      <c r="F38" s="144">
        <f t="shared" si="22"/>
        <v>55</v>
      </c>
      <c r="G38" s="144"/>
      <c r="H38" s="144"/>
      <c r="I38" s="145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40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45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55</v>
      </c>
      <c r="W38" s="4"/>
      <c r="X38" s="4">
        <f>IF('4D Semana 1'!C38="3x10",30,IF('4D Semana 1'!C38="4x8",32,IF(OR('4D Semana 1'!C38="3x8",'4D Semana 1'!C38="4x6"),24,IF('4D Semana 1'!C38="3x6",18,16))))</f>
        <v>30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1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1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 t="str">
        <f t="array" ref="AQ38">IF(OR($B38="Wgt",$B38="Reset",$B38="Retest"),0,IF(Personalizacion!$K$6="Lbs",INDEX(#REF!,MATCH($B38,#REF!,0)),"-"))</f>
        <v>-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1'!B39="Reset",'4D Semana 1'!B39="Wgt"),"Wgt",IF(SUMPRODUCT('4D Semana 1'!G39:J39)&gt;=X39,SUM('4D Semana 1'!B39+N39),IF(OR('4D Semana 1'!C39="3x6",'4D Semana 1'!C39="4x4"),"Reset",'4D Semana 1'!B39)))</f>
        <v/>
      </c>
      <c r="C39" s="142" t="str">
        <f>IF(AND('4D Semana 1'!B39="Reset",Personalizacion!$K$14="Default"),"3x10",IF(AND('4D Semana 1'!B39="Reset",Personalizacion!$K$14="Modified"),"4x8",IF(SUMPRODUCT('4D Semana 1'!G39:J39)&gt;=X39,'4D Semana 1'!C39,IF('4D Semana 1'!C39="3x10","3x8",IF('4D Semana 1'!C39="3x8","3x6",IF('4D Semana 1'!C39="3x6","Wgt",IF('4D Semana 1'!C39="4x8","4x6",IF('4D Semana 1'!C39="4x6","4x4","Wgt"))))))))</f>
        <v>4x6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44"/>
      <c r="H39" s="144"/>
      <c r="I39" s="14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1'!C39="3x10",30,IF('4D Semana 1'!C39="4x8",32,IF(OR('4D Semana 1'!C39="3x8",'4D Semana 1'!C39="4x6"),24,IF('4D Semana 1'!C39="3x6",18,16))))</f>
        <v>32</v>
      </c>
      <c r="Y39" s="4"/>
      <c r="Z39" s="4"/>
      <c r="AA39" s="4"/>
      <c r="AB39" s="4"/>
      <c r="AC39" s="4"/>
      <c r="AD39" s="4">
        <f t="shared" si="24"/>
        <v>0</v>
      </c>
      <c r="AE39" s="128" t="str">
        <f t="array" ref="AE39">IF(OR($B39="Wgt",$B39="Reset",$B39="Retest"),0,IF(Personalizacion!$K$6="Lbs",INDEX(#REF!,MATCH($B39,#REF!,0)),INDEX('Kg BarCalc'!B:B,MATCH($B39,'Kg BarCalc'!$A:$A,0))))</f>
        <v>-</v>
      </c>
      <c r="AF39" s="129" t="str">
        <f t="array" ref="AF39">IF(OR($B39="Wgt",$B39="Reset",$B39="Retest"),0,IF(Personalizacion!$K$6="Lbs",INDEX(#REF!,MATCH($B39,#REF!,0)),INDEX('Kg BarCalc'!C:C,MATCH($B39,'Kg BarCalc'!$A:$A,0))))</f>
        <v>-</v>
      </c>
      <c r="AG39" s="130" t="str">
        <f t="array" ref="AG39">IF(OR($B39="Wgt",$B39="Reset",$B39="Retest"),0,IF(Personalizacion!$K$6="Lbs",INDEX(#REF!,MATCH($B39,#REF!,0)),INDEX('Kg BarCalc'!D:D,MATCH($B39,'Kg BarCalc'!$A:$A,0))))</f>
        <v>B</v>
      </c>
      <c r="AH39" s="131" t="str">
        <f t="array" ref="AH39">IF(OR($B39="Wgt",$B39="Reset",$B39="Retest"),0,IF(Personalizacion!$K$6="Lbs",INDEX(#REF!,MATCH($B39,#REF!,0)),INDEX('Kg BarCalc'!E:E,MATCH($B39,'Kg BarCalc'!$A:$A,0))))</f>
        <v>A</v>
      </c>
      <c r="AI39" s="132" t="str">
        <f t="array" ref="AI39">IF(OR($B39="Wgt",$B39="Reset",$B39="Retest"),0,IF(Personalizacion!$K$6="Lbs",INDEX(#REF!,MATCH($B39,#REF!,0)),INDEX('Kg BarCalc'!F:F,MATCH($B39,'Kg BarCalc'!$A:$A,0))))</f>
        <v>R</v>
      </c>
      <c r="AJ39" s="133" t="str">
        <f t="array" ref="AJ39">IF(OR($B39="Wgt",$B39="Reset",$B39="Retest"),0,IF(Personalizacion!$K$6="Lbs",INDEX(#REF!,MATCH($B39,#REF!,0)),INDEX('Kg BarCalc'!G:G,MATCH($B39,'Kg BarCalc'!$A:$A,0))))</f>
        <v>-</v>
      </c>
      <c r="AK39" s="129" t="str">
        <f t="array" ref="AK39">IF(OR($B39="Wgt",$B39="Reset",$B39="Retest"),0,IF(Personalizacion!$K$6="Lbs",INDEX(#REF!,MATCH($B39,#REF!,0)),INDEX('Kg BarCalc'!H:H,MATCH($B39,'Kg BarCalc'!$A:$A,0))))</f>
        <v>O</v>
      </c>
      <c r="AL39" s="131" t="str">
        <f t="array" ref="AL39">IF(OR($B39="Wgt",$B39="Reset",$B39="Retest"),0,IF(Personalizacion!$K$6="Lbs",INDEX(#REF!,MATCH($B39,#REF!,0)),INDEX('Kg BarCalc'!I:I,MATCH($B39,'Kg BarCalc'!$A:$A,0))))</f>
        <v>N</v>
      </c>
      <c r="AM39" s="101" t="str">
        <f t="array" ref="AM39">IF(OR($B39="Wgt",$B39="Reset",$B39="Retest"),0,IF(Personalizacion!$K$6="Lbs",INDEX(#REF!,MATCH($B39,#REF!,0)),INDEX('Kg BarCalc'!J:J,MATCH($B39,'Kg BarCalc'!$A:$A,0))))</f>
        <v>L</v>
      </c>
      <c r="AN39" s="128" t="str">
        <f t="array" ref="AN39">IF(OR($B39="Wgt",$B39="Reset",$B39="Retest"),0,IF(Personalizacion!$K$6="Lbs",INDEX(#REF!,MATCH($B39,#REF!,0)),INDEX('Kg BarCalc'!K:K,MATCH($B39,'Kg BarCalc'!$A:$A,0))))</f>
        <v>Y</v>
      </c>
      <c r="AO39" s="129" t="str">
        <f t="array" ref="AO39">IF(OR($B39="Wgt",$B39="Reset",$B39="Retest"),0,IF(Personalizacion!$K$6="Lbs",INDEX(#REF!,MATCH($B39,#REF!,0)),INDEX('Kg BarCalc'!L:L,MATCH($B39,'Kg BarCalc'!$A:$A,0))))</f>
        <v>-</v>
      </c>
      <c r="AP39" s="131" t="str">
        <f t="array" ref="AP39">IF(OR($B39="Wgt",$B39="Reset",$B39="Retest"),0,IF(Personalizacion!$K$6="Lbs",INDEX(#REF!,MATCH($B39,#REF!,0)),INDEX('Kg BarCalc'!M:M,MATCH($B39,'Kg BarCalc'!$A:$A,0))))</f>
        <v>-</v>
      </c>
      <c r="AQ39" s="133" t="str">
        <f t="array" ref="AQ39">IF(OR($B39="Wgt",$B39="Reset",$B39="Retest"),0,IF(Personalizacion!$K$6="Lbs",INDEX(#REF!,MATCH($B39,#REF!,0)),"-"))</f>
        <v>-</v>
      </c>
      <c r="AR39" s="4"/>
    </row>
    <row r="40" ht="15.75" customHeight="1">
      <c r="A40" s="151" t="str">
        <f>Personalizacion!$I$40</f>
        <v>Remo con mancuernas</v>
      </c>
      <c r="B40" s="151">
        <f>IF('4D Semana 1'!B40="Wgt","Wgt",IF(Personalizacion!$K$16="Default",IF('4D Semana 1'!I40&gt;=25,'4D Semana 1'!B40+N40,'4D Semana 1'!B40),IF('4D Semana 1'!J40&gt;=18,'4D Semana 1'!B40+N40,'4D Semana 1'!B40)))</f>
        <v>20</v>
      </c>
      <c r="C40" s="151" t="str">
        <f>IF(Personalizacion!$K$16="Modified","4x12+","3x15+")</f>
        <v>3x15+</v>
      </c>
      <c r="D40" s="152" t="str">
        <f t="shared" ref="D40:F40" si="25">S40</f>
        <v/>
      </c>
      <c r="E40" s="152" t="str">
        <f t="shared" si="25"/>
        <v/>
      </c>
      <c r="F40" s="152" t="str">
        <f t="shared" si="25"/>
        <v/>
      </c>
      <c r="G40" s="153"/>
      <c r="H40" s="153"/>
      <c r="I40" s="154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1'!B41="Wgt","Wgt",IF(Personalizacion!$K$16="Default",IF('4D Semana 1'!I41&gt;=25,'4D Semana 1'!B41+N41,'4D Semana 1'!B41),IF('4D Semana 1'!J41&gt;=18,'4D Semana 1'!B41+N41,'4D Semana 1'!B41)))</f>
        <v/>
      </c>
      <c r="C41" s="151" t="str">
        <f>IF(Personalizacion!$K$17="Modified","4x12+","3x15+")</f>
        <v>4x12+</v>
      </c>
      <c r="D41" s="152" t="str">
        <f t="shared" ref="D41:F41" si="26">S41</f>
        <v/>
      </c>
      <c r="E41" s="152" t="str">
        <f t="shared" si="26"/>
        <v/>
      </c>
      <c r="F41" s="152" t="str">
        <f t="shared" si="26"/>
        <v/>
      </c>
      <c r="G41" s="153"/>
      <c r="H41" s="153"/>
      <c r="I41" s="154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1'!B42="Wgt","Wgt",IF(Personalizacion!$K$16="Default",IF('4D Semana 1'!I42&gt;=25,'4D Semana 1'!B42+N42,'4D Semana 1'!B42),IF('4D Semana 1'!J42&gt;=18,'4D Semana 1'!B42+N42,'4D Semana 1'!B42)))</f>
        <v/>
      </c>
      <c r="C42" s="151" t="str">
        <f>IF(Personalizacion!$K$18="Modified","4x12+","3x15+")</f>
        <v>3x15+</v>
      </c>
      <c r="D42" s="152" t="str">
        <f t="shared" ref="D42:F42" si="27">S42</f>
        <v/>
      </c>
      <c r="E42" s="152" t="str">
        <f t="shared" si="27"/>
        <v/>
      </c>
      <c r="F42" s="152" t="str">
        <f t="shared" si="27"/>
        <v/>
      </c>
      <c r="G42" s="161"/>
      <c r="H42" s="161"/>
      <c r="I42" s="162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1" t="str">
        <f>IF('4D Semana 1'!B43="Wgt","Wgt",IF(Personalizacion!$K$16="Default",IF('4D Semana 1'!I43&gt;=25,'4D Semana 1'!B43+N43,'4D Semana 1'!B43),IF('4D Semana 1'!J43&gt;=18,'4D Semana 1'!B43+N43,'4D Semana 1'!B43)))</f>
        <v/>
      </c>
      <c r="C43" s="151" t="str">
        <f>IF(Personalizacion!$K$43="Modified","4x12+","3x15+")</f>
        <v>4x12+</v>
      </c>
      <c r="D43" s="182">
        <f t="shared" ref="D43:F43" si="28">S43</f>
        <v>0</v>
      </c>
      <c r="E43" s="182">
        <f t="shared" si="28"/>
        <v>0</v>
      </c>
      <c r="F43" s="152">
        <f t="shared" si="28"/>
        <v>0</v>
      </c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2'!A36="Deadlift",'4D Semana 2'!A36="Bench",'4D Semana 2'!A36="Squat"),('4D Semana 2'!B36*MAX('4D Semana 2'!G36:L37))/30+'4D Semana 2'!B36,0)</f>
        <v>0</v>
      </c>
      <c r="X44" s="4">
        <f>IF(OR('4D Semana 2'!A25="Deadlift",'4D Semana 2'!A25="Bench",'4D Semana 2'!A25="Squat"),('4D Semana 2'!B25*MAX('4D Semana 2'!G25:L26))/30+'4D Semana 2'!B25,0)</f>
        <v>0</v>
      </c>
      <c r="Y44" s="4">
        <f>IF(OR('4D Semana 2'!A14="Deadlift",'4D Semana 2'!A14="Bench",'4D Semana 2'!A14="Squat"),('4D Semana 2'!B14*MAX('4D Semana 2'!G14:L15))/30+'4D Semana 2'!B14,0)</f>
        <v>0</v>
      </c>
      <c r="Z44" s="4">
        <f>IF(OR('4D Semana 2'!A3="Deadlift",'4D Semana 2'!A3="Bench",'4D Semana 2'!A3="Squat"),('4D Semana 2'!B3*MAX('4D Semana 2'!G3:L4))/30+'4D Semana 2'!B3,0)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A14">
    <cfRule type="expression" dxfId="0" priority="8">
      <formula>$C14="5x3+"</formula>
    </cfRule>
  </conditionalFormatting>
  <conditionalFormatting sqref="A14">
    <cfRule type="expression" dxfId="0" priority="9">
      <formula>$C14="5x2+"</formula>
    </cfRule>
  </conditionalFormatting>
  <conditionalFormatting sqref="A14">
    <cfRule type="expression" dxfId="0" priority="10">
      <formula>$C14="10x1+"</formula>
    </cfRule>
  </conditionalFormatting>
  <conditionalFormatting sqref="A14">
    <cfRule type="expression" dxfId="0" priority="11">
      <formula>$C14="6x2+"</formula>
    </cfRule>
  </conditionalFormatting>
  <conditionalFormatting sqref="A14">
    <cfRule type="expression" dxfId="0" priority="12">
      <formula>$C14="5RM"</formula>
    </cfRule>
  </conditionalFormatting>
  <conditionalFormatting sqref="A14">
    <cfRule type="expression" dxfId="0" priority="13">
      <formula>$C14="3x5+"</formula>
    </cfRule>
  </conditionalFormatting>
  <conditionalFormatting sqref="A14">
    <cfRule type="expression" dxfId="0" priority="14">
      <formula>$C14="4x3+"</formula>
    </cfRule>
  </conditionalFormatting>
  <conditionalFormatting sqref="A25">
    <cfRule type="expression" dxfId="0" priority="15">
      <formula>$C25="5x3+"</formula>
    </cfRule>
  </conditionalFormatting>
  <conditionalFormatting sqref="A25">
    <cfRule type="expression" dxfId="0" priority="16">
      <formula>$C25="5x2+"</formula>
    </cfRule>
  </conditionalFormatting>
  <conditionalFormatting sqref="A25">
    <cfRule type="expression" dxfId="0" priority="17">
      <formula>$C25="10x1+"</formula>
    </cfRule>
  </conditionalFormatting>
  <conditionalFormatting sqref="A25">
    <cfRule type="expression" dxfId="0" priority="18">
      <formula>$C25="6x2+"</formula>
    </cfRule>
  </conditionalFormatting>
  <conditionalFormatting sqref="A25">
    <cfRule type="expression" dxfId="0" priority="19">
      <formula>$C25="5RM"</formula>
    </cfRule>
  </conditionalFormatting>
  <conditionalFormatting sqref="A25">
    <cfRule type="expression" dxfId="0" priority="20">
      <formula>$C25="3x5+"</formula>
    </cfRule>
  </conditionalFormatting>
  <conditionalFormatting sqref="A25">
    <cfRule type="expression" dxfId="0" priority="21">
      <formula>$C25="4x3+"</formula>
    </cfRule>
  </conditionalFormatting>
  <conditionalFormatting sqref="A36">
    <cfRule type="expression" dxfId="0" priority="22">
      <formula>$C36="5x3+"</formula>
    </cfRule>
  </conditionalFormatting>
  <conditionalFormatting sqref="A36">
    <cfRule type="expression" dxfId="0" priority="23">
      <formula>$C36="5x2+"</formula>
    </cfRule>
  </conditionalFormatting>
  <conditionalFormatting sqref="A36">
    <cfRule type="expression" dxfId="0" priority="24">
      <formula>$C36="10x1+"</formula>
    </cfRule>
  </conditionalFormatting>
  <conditionalFormatting sqref="A36">
    <cfRule type="expression" dxfId="0" priority="25">
      <formula>$C36="6x2+"</formula>
    </cfRule>
  </conditionalFormatting>
  <conditionalFormatting sqref="A36">
    <cfRule type="expression" dxfId="0" priority="26">
      <formula>$C36="5RM"</formula>
    </cfRule>
  </conditionalFormatting>
  <conditionalFormatting sqref="A36">
    <cfRule type="expression" dxfId="0" priority="27">
      <formula>$C36="3x5+"</formula>
    </cfRule>
  </conditionalFormatting>
  <conditionalFormatting sqref="A36">
    <cfRule type="expression" dxfId="0" priority="28">
      <formula>$C36="4x3+"</formula>
    </cfRule>
  </conditionalFormatting>
  <conditionalFormatting sqref="B3:C3">
    <cfRule type="expression" dxfId="0" priority="29">
      <formula>$C3="5x3+"</formula>
    </cfRule>
  </conditionalFormatting>
  <conditionalFormatting sqref="B3:C3">
    <cfRule type="expression" dxfId="0" priority="30">
      <formula>$C3="5x2+"</formula>
    </cfRule>
  </conditionalFormatting>
  <conditionalFormatting sqref="B3:C3">
    <cfRule type="expression" dxfId="0" priority="31">
      <formula>$C3="10x1+"</formula>
    </cfRule>
  </conditionalFormatting>
  <conditionalFormatting sqref="B3:C3">
    <cfRule type="expression" dxfId="0" priority="32">
      <formula>$C3="6x2+"</formula>
    </cfRule>
  </conditionalFormatting>
  <conditionalFormatting sqref="B3:C3">
    <cfRule type="expression" dxfId="0" priority="33">
      <formula>$C3="5RM"</formula>
    </cfRule>
  </conditionalFormatting>
  <conditionalFormatting sqref="B3:C3">
    <cfRule type="expression" dxfId="0" priority="34">
      <formula>$C3="3x5+"</formula>
    </cfRule>
  </conditionalFormatting>
  <conditionalFormatting sqref="B3:C3">
    <cfRule type="expression" dxfId="0" priority="35">
      <formula>$C3="4x3+"</formula>
    </cfRule>
  </conditionalFormatting>
  <conditionalFormatting sqref="D3:F4">
    <cfRule type="expression" dxfId="0" priority="36">
      <formula>$C3="5x3+"</formula>
    </cfRule>
  </conditionalFormatting>
  <conditionalFormatting sqref="D3:F4">
    <cfRule type="expression" dxfId="0" priority="37">
      <formula>$C3="5x2+"</formula>
    </cfRule>
  </conditionalFormatting>
  <conditionalFormatting sqref="D3:F4">
    <cfRule type="expression" dxfId="0" priority="38">
      <formula>$C3="10x1+"</formula>
    </cfRule>
  </conditionalFormatting>
  <conditionalFormatting sqref="D3:F4">
    <cfRule type="expression" dxfId="0" priority="39">
      <formula>$C3="6x2+"</formula>
    </cfRule>
  </conditionalFormatting>
  <conditionalFormatting sqref="D3:F4">
    <cfRule type="expression" dxfId="0" priority="40">
      <formula>$C3="5RM"</formula>
    </cfRule>
  </conditionalFormatting>
  <conditionalFormatting sqref="D3:F4">
    <cfRule type="expression" dxfId="0" priority="41">
      <formula>$C3="3x5+"</formula>
    </cfRule>
  </conditionalFormatting>
  <conditionalFormatting sqref="D3:F4">
    <cfRule type="expression" dxfId="0" priority="42">
      <formula>$C3="4x3+"</formula>
    </cfRule>
  </conditionalFormatting>
  <conditionalFormatting sqref="D14:F15">
    <cfRule type="expression" dxfId="0" priority="43">
      <formula>$C14="5x3+"</formula>
    </cfRule>
  </conditionalFormatting>
  <conditionalFormatting sqref="D14:F15">
    <cfRule type="expression" dxfId="0" priority="44">
      <formula>$C14="5x2+"</formula>
    </cfRule>
  </conditionalFormatting>
  <conditionalFormatting sqref="D14:F15">
    <cfRule type="expression" dxfId="0" priority="45">
      <formula>$C14="10x1+"</formula>
    </cfRule>
  </conditionalFormatting>
  <conditionalFormatting sqref="D14:F15">
    <cfRule type="expression" dxfId="0" priority="46">
      <formula>$C14="6x2+"</formula>
    </cfRule>
  </conditionalFormatting>
  <conditionalFormatting sqref="D14:F15">
    <cfRule type="expression" dxfId="0" priority="47">
      <formula>$C14="5RM"</formula>
    </cfRule>
  </conditionalFormatting>
  <conditionalFormatting sqref="D14:F15">
    <cfRule type="expression" dxfId="0" priority="48">
      <formula>$C14="3x5+"</formula>
    </cfRule>
  </conditionalFormatting>
  <conditionalFormatting sqref="D14:F15">
    <cfRule type="expression" dxfId="0" priority="49">
      <formula>$C14="4x3+"</formula>
    </cfRule>
  </conditionalFormatting>
  <conditionalFormatting sqref="D25:F26">
    <cfRule type="expression" dxfId="0" priority="50">
      <formula>$C25="5x3+"</formula>
    </cfRule>
  </conditionalFormatting>
  <conditionalFormatting sqref="D25:F26">
    <cfRule type="expression" dxfId="0" priority="51">
      <formula>$C25="5x2+"</formula>
    </cfRule>
  </conditionalFormatting>
  <conditionalFormatting sqref="D25:F26">
    <cfRule type="expression" dxfId="0" priority="52">
      <formula>$C25="10x1+"</formula>
    </cfRule>
  </conditionalFormatting>
  <conditionalFormatting sqref="D25:F26">
    <cfRule type="expression" dxfId="0" priority="53">
      <formula>$C25="6x2+"</formula>
    </cfRule>
  </conditionalFormatting>
  <conditionalFormatting sqref="D25:F26">
    <cfRule type="expression" dxfId="0" priority="54">
      <formula>$C25="5RM"</formula>
    </cfRule>
  </conditionalFormatting>
  <conditionalFormatting sqref="D25:F26">
    <cfRule type="expression" dxfId="0" priority="55">
      <formula>$C25="3x5+"</formula>
    </cfRule>
  </conditionalFormatting>
  <conditionalFormatting sqref="D25:F26">
    <cfRule type="expression" dxfId="0" priority="56">
      <formula>$C25="4x3+"</formula>
    </cfRule>
  </conditionalFormatting>
  <conditionalFormatting sqref="D36:F37">
    <cfRule type="expression" dxfId="0" priority="57">
      <formula>$C36="5x3+"</formula>
    </cfRule>
  </conditionalFormatting>
  <conditionalFormatting sqref="D36:F37">
    <cfRule type="expression" dxfId="0" priority="58">
      <formula>$C36="5x2+"</formula>
    </cfRule>
  </conditionalFormatting>
  <conditionalFormatting sqref="D36:F37">
    <cfRule type="expression" dxfId="0" priority="59">
      <formula>$C36="10x1+"</formula>
    </cfRule>
  </conditionalFormatting>
  <conditionalFormatting sqref="D36:F37">
    <cfRule type="expression" dxfId="0" priority="60">
      <formula>$C36="6x2+"</formula>
    </cfRule>
  </conditionalFormatting>
  <conditionalFormatting sqref="D36:F37">
    <cfRule type="expression" dxfId="0" priority="61">
      <formula>$C36="5RM"</formula>
    </cfRule>
  </conditionalFormatting>
  <conditionalFormatting sqref="D36:F37">
    <cfRule type="expression" dxfId="0" priority="62">
      <formula>$C36="3x5+"</formula>
    </cfRule>
  </conditionalFormatting>
  <conditionalFormatting sqref="D36:F37">
    <cfRule type="expression" dxfId="0" priority="63">
      <formula>$C36="4x3+"</formula>
    </cfRule>
  </conditionalFormatting>
  <conditionalFormatting sqref="B14:C14">
    <cfRule type="expression" dxfId="0" priority="64">
      <formula>$C14="5x3+"</formula>
    </cfRule>
  </conditionalFormatting>
  <conditionalFormatting sqref="B14:C14">
    <cfRule type="expression" dxfId="0" priority="65">
      <formula>$C14="5x2+"</formula>
    </cfRule>
  </conditionalFormatting>
  <conditionalFormatting sqref="B14:C14">
    <cfRule type="expression" dxfId="0" priority="66">
      <formula>$C14="10x1+"</formula>
    </cfRule>
  </conditionalFormatting>
  <conditionalFormatting sqref="B14:C14">
    <cfRule type="expression" dxfId="0" priority="67">
      <formula>$C14="6x2+"</formula>
    </cfRule>
  </conditionalFormatting>
  <conditionalFormatting sqref="B14:C14">
    <cfRule type="expression" dxfId="0" priority="68">
      <formula>$C14="5RM"</formula>
    </cfRule>
  </conditionalFormatting>
  <conditionalFormatting sqref="B14:C14">
    <cfRule type="expression" dxfId="0" priority="69">
      <formula>$C14="3x5+"</formula>
    </cfRule>
  </conditionalFormatting>
  <conditionalFormatting sqref="B14:C14">
    <cfRule type="expression" dxfId="0" priority="70">
      <formula>$C14="4x3+"</formula>
    </cfRule>
  </conditionalFormatting>
  <conditionalFormatting sqref="B25:C25">
    <cfRule type="expression" dxfId="0" priority="71">
      <formula>$C25="5x3+"</formula>
    </cfRule>
  </conditionalFormatting>
  <conditionalFormatting sqref="B25:C25">
    <cfRule type="expression" dxfId="0" priority="72">
      <formula>$C25="5x2+"</formula>
    </cfRule>
  </conditionalFormatting>
  <conditionalFormatting sqref="B25:C25">
    <cfRule type="expression" dxfId="0" priority="73">
      <formula>$C25="10x1+"</formula>
    </cfRule>
  </conditionalFormatting>
  <conditionalFormatting sqref="B25:C25">
    <cfRule type="expression" dxfId="0" priority="74">
      <formula>$C25="6x2+"</formula>
    </cfRule>
  </conditionalFormatting>
  <conditionalFormatting sqref="B25:C25">
    <cfRule type="expression" dxfId="0" priority="75">
      <formula>$C25="5RM"</formula>
    </cfRule>
  </conditionalFormatting>
  <conditionalFormatting sqref="B25:C25">
    <cfRule type="expression" dxfId="0" priority="76">
      <formula>$C25="3x5+"</formula>
    </cfRule>
  </conditionalFormatting>
  <conditionalFormatting sqref="B25:C25">
    <cfRule type="expression" dxfId="0" priority="77">
      <formula>$C25="4x3+"</formula>
    </cfRule>
  </conditionalFormatting>
  <conditionalFormatting sqref="B36:C36">
    <cfRule type="expression" dxfId="0" priority="78">
      <formula>$C36="5x3+"</formula>
    </cfRule>
  </conditionalFormatting>
  <conditionalFormatting sqref="B36:C36">
    <cfRule type="expression" dxfId="0" priority="79">
      <formula>$C36="5x2+"</formula>
    </cfRule>
  </conditionalFormatting>
  <conditionalFormatting sqref="B36:C36">
    <cfRule type="expression" dxfId="0" priority="80">
      <formula>$C36="10x1+"</formula>
    </cfRule>
  </conditionalFormatting>
  <conditionalFormatting sqref="B36:C36">
    <cfRule type="expression" dxfId="0" priority="81">
      <formula>$C36="6x2+"</formula>
    </cfRule>
  </conditionalFormatting>
  <conditionalFormatting sqref="B36:C36">
    <cfRule type="expression" dxfId="0" priority="82">
      <formula>$C36="5RM"</formula>
    </cfRule>
  </conditionalFormatting>
  <conditionalFormatting sqref="B36:C36">
    <cfRule type="expression" dxfId="0" priority="83">
      <formula>$C36="3x5+"</formula>
    </cfRule>
  </conditionalFormatting>
  <conditionalFormatting sqref="B36:C36">
    <cfRule type="expression" dxfId="0" priority="84">
      <formula>$C36="4x3+"</formula>
    </cfRule>
  </conditionalFormatting>
  <conditionalFormatting sqref="G3:I3 K3">
    <cfRule type="expression" dxfId="0" priority="85">
      <formula>$C3="5x3+"</formula>
    </cfRule>
  </conditionalFormatting>
  <conditionalFormatting sqref="G3:I3 K3">
    <cfRule type="expression" dxfId="0" priority="86">
      <formula>$C3="5x2+"</formula>
    </cfRule>
  </conditionalFormatting>
  <conditionalFormatting sqref="G3:I3 K3">
    <cfRule type="expression" dxfId="0" priority="87">
      <formula>$C3="10x1+"</formula>
    </cfRule>
  </conditionalFormatting>
  <conditionalFormatting sqref="G3:I3 K3:L3">
    <cfRule type="expression" dxfId="0" priority="88">
      <formula>$C3="6x2+"</formula>
    </cfRule>
  </conditionalFormatting>
  <conditionalFormatting sqref="G4:I4 K4">
    <cfRule type="expression" dxfId="0" priority="89">
      <formula>$C3="10x1+"</formula>
    </cfRule>
  </conditionalFormatting>
  <conditionalFormatting sqref="G3:I3">
    <cfRule type="expression" dxfId="0" priority="90">
      <formula>$C3="3x5+"</formula>
    </cfRule>
  </conditionalFormatting>
  <conditionalFormatting sqref="G3:I3">
    <cfRule type="expression" dxfId="0" priority="91">
      <formula>$C3="4x3+"</formula>
    </cfRule>
  </conditionalFormatting>
  <conditionalFormatting sqref="G14:I14 K14">
    <cfRule type="expression" dxfId="0" priority="92">
      <formula>$C14="5x3+"</formula>
    </cfRule>
  </conditionalFormatting>
  <conditionalFormatting sqref="G14:I14 K14">
    <cfRule type="expression" dxfId="0" priority="93">
      <formula>$C14="5x2+"</formula>
    </cfRule>
  </conditionalFormatting>
  <conditionalFormatting sqref="G14:I14 K14">
    <cfRule type="expression" dxfId="0" priority="94">
      <formula>$C14="10x1+"</formula>
    </cfRule>
  </conditionalFormatting>
  <conditionalFormatting sqref="G14:I14 K14:L14">
    <cfRule type="expression" dxfId="0" priority="95">
      <formula>$C14="6x2+"</formula>
    </cfRule>
  </conditionalFormatting>
  <conditionalFormatting sqref="G15:I15 K15">
    <cfRule type="expression" dxfId="0" priority="96">
      <formula>$C14="10x1+"</formula>
    </cfRule>
  </conditionalFormatting>
  <conditionalFormatting sqref="G14:I14">
    <cfRule type="expression" dxfId="0" priority="97">
      <formula>$C14="3x5+"</formula>
    </cfRule>
  </conditionalFormatting>
  <conditionalFormatting sqref="G14:I14">
    <cfRule type="expression" dxfId="0" priority="98">
      <formula>$C14="4x3+"</formula>
    </cfRule>
  </conditionalFormatting>
  <conditionalFormatting sqref="G25:I25 K25">
    <cfRule type="expression" dxfId="0" priority="99">
      <formula>$C25="5x3+"</formula>
    </cfRule>
  </conditionalFormatting>
  <conditionalFormatting sqref="G25:I25 K25">
    <cfRule type="expression" dxfId="0" priority="100">
      <formula>$C25="5x2+"</formula>
    </cfRule>
  </conditionalFormatting>
  <conditionalFormatting sqref="G25:I25 K25">
    <cfRule type="expression" dxfId="0" priority="101">
      <formula>$C25="10x1+"</formula>
    </cfRule>
  </conditionalFormatting>
  <conditionalFormatting sqref="G25:I25 K25:L25">
    <cfRule type="expression" dxfId="0" priority="102">
      <formula>$C25="6x2+"</formula>
    </cfRule>
  </conditionalFormatting>
  <conditionalFormatting sqref="G26:I26 K26">
    <cfRule type="expression" dxfId="0" priority="103">
      <formula>$C25="10x1+"</formula>
    </cfRule>
  </conditionalFormatting>
  <conditionalFormatting sqref="G25:I25">
    <cfRule type="expression" dxfId="0" priority="104">
      <formula>$C25="3x5+"</formula>
    </cfRule>
  </conditionalFormatting>
  <conditionalFormatting sqref="G25:I25">
    <cfRule type="expression" dxfId="0" priority="105">
      <formula>$C25="4x3+"</formula>
    </cfRule>
  </conditionalFormatting>
  <conditionalFormatting sqref="G36:I36 K36">
    <cfRule type="expression" dxfId="0" priority="106">
      <formula>$C36="5x3+"</formula>
    </cfRule>
  </conditionalFormatting>
  <conditionalFormatting sqref="G36:I36 K36">
    <cfRule type="expression" dxfId="0" priority="107">
      <formula>$C36="5x2+"</formula>
    </cfRule>
  </conditionalFormatting>
  <conditionalFormatting sqref="G36:I36 K36">
    <cfRule type="expression" dxfId="0" priority="108">
      <formula>$C36="10x1+"</formula>
    </cfRule>
  </conditionalFormatting>
  <conditionalFormatting sqref="G36:I36 K36:L36">
    <cfRule type="expression" dxfId="0" priority="109">
      <formula>$C36="6x2+"</formula>
    </cfRule>
  </conditionalFormatting>
  <conditionalFormatting sqref="G37:I37 K37">
    <cfRule type="expression" dxfId="0" priority="110">
      <formula>$C36="10x1+"</formula>
    </cfRule>
  </conditionalFormatting>
  <conditionalFormatting sqref="G36:I36">
    <cfRule type="expression" dxfId="0" priority="111">
      <formula>$C36="3x5+"</formula>
    </cfRule>
  </conditionalFormatting>
  <conditionalFormatting sqref="G36:I36">
    <cfRule type="expression" dxfId="0" priority="112">
      <formula>$C36="4x3+"</formula>
    </cfRule>
  </conditionalFormatting>
  <conditionalFormatting sqref="J3">
    <cfRule type="expression" dxfId="0" priority="113">
      <formula>$C3="5x3+"</formula>
    </cfRule>
  </conditionalFormatting>
  <conditionalFormatting sqref="J3">
    <cfRule type="expression" dxfId="0" priority="114">
      <formula>$C3="5x2+"</formula>
    </cfRule>
  </conditionalFormatting>
  <conditionalFormatting sqref="J3">
    <cfRule type="expression" dxfId="0" priority="115">
      <formula>$C3="10x1+"</formula>
    </cfRule>
  </conditionalFormatting>
  <conditionalFormatting sqref="J3">
    <cfRule type="expression" dxfId="0" priority="116">
      <formula>$C3="6x2+"</formula>
    </cfRule>
  </conditionalFormatting>
  <conditionalFormatting sqref="J4">
    <cfRule type="expression" dxfId="0" priority="117">
      <formula>$C3="10x1+"</formula>
    </cfRule>
  </conditionalFormatting>
  <conditionalFormatting sqref="J3">
    <cfRule type="expression" dxfId="0" priority="118">
      <formula>$C3="4x3+"</formula>
    </cfRule>
  </conditionalFormatting>
  <conditionalFormatting sqref="J14">
    <cfRule type="expression" dxfId="0" priority="119">
      <formula>$C14="5x3+"</formula>
    </cfRule>
  </conditionalFormatting>
  <conditionalFormatting sqref="J14">
    <cfRule type="expression" dxfId="0" priority="120">
      <formula>$C14="5x2+"</formula>
    </cfRule>
  </conditionalFormatting>
  <conditionalFormatting sqref="J14">
    <cfRule type="expression" dxfId="0" priority="121">
      <formula>$C14="10x1+"</formula>
    </cfRule>
  </conditionalFormatting>
  <conditionalFormatting sqref="J14">
    <cfRule type="expression" dxfId="0" priority="122">
      <formula>$C14="6x2+"</formula>
    </cfRule>
  </conditionalFormatting>
  <conditionalFormatting sqref="J15">
    <cfRule type="expression" dxfId="0" priority="123">
      <formula>$C14="10x1+"</formula>
    </cfRule>
  </conditionalFormatting>
  <conditionalFormatting sqref="J14">
    <cfRule type="expression" dxfId="0" priority="124">
      <formula>$C14="4x3+"</formula>
    </cfRule>
  </conditionalFormatting>
  <conditionalFormatting sqref="J25">
    <cfRule type="expression" dxfId="0" priority="125">
      <formula>$C25="5x3+"</formula>
    </cfRule>
  </conditionalFormatting>
  <conditionalFormatting sqref="J25">
    <cfRule type="expression" dxfId="0" priority="126">
      <formula>$C25="5x2+"</formula>
    </cfRule>
  </conditionalFormatting>
  <conditionalFormatting sqref="J25">
    <cfRule type="expression" dxfId="0" priority="127">
      <formula>$C25="10x1+"</formula>
    </cfRule>
  </conditionalFormatting>
  <conditionalFormatting sqref="J25">
    <cfRule type="expression" dxfId="0" priority="128">
      <formula>$C25="6x2+"</formula>
    </cfRule>
  </conditionalFormatting>
  <conditionalFormatting sqref="J26">
    <cfRule type="expression" dxfId="0" priority="129">
      <formula>$C25="10x1+"</formula>
    </cfRule>
  </conditionalFormatting>
  <conditionalFormatting sqref="J25">
    <cfRule type="expression" dxfId="0" priority="130">
      <formula>$C25="4x3+"</formula>
    </cfRule>
  </conditionalFormatting>
  <conditionalFormatting sqref="J36">
    <cfRule type="expression" dxfId="0" priority="131">
      <formula>$C36="5x3+"</formula>
    </cfRule>
  </conditionalFormatting>
  <conditionalFormatting sqref="J36">
    <cfRule type="expression" dxfId="0" priority="132">
      <formula>$C36="5x2+"</formula>
    </cfRule>
  </conditionalFormatting>
  <conditionalFormatting sqref="J36">
    <cfRule type="expression" dxfId="0" priority="133">
      <formula>$C36="10x1+"</formula>
    </cfRule>
  </conditionalFormatting>
  <conditionalFormatting sqref="J36">
    <cfRule type="expression" dxfId="0" priority="134">
      <formula>$C36="6x2+"</formula>
    </cfRule>
  </conditionalFormatting>
  <conditionalFormatting sqref="J37">
    <cfRule type="expression" dxfId="0" priority="135">
      <formula>$C36="10x1+"</formula>
    </cfRule>
  </conditionalFormatting>
  <conditionalFormatting sqref="J36">
    <cfRule type="expression" dxfId="0" priority="136">
      <formula>$C36="4x3+"</formula>
    </cfRule>
  </conditionalFormatting>
  <printOptions/>
  <pageMargins bottom="0.75" footer="0.0" header="0.0" left="0.7" right="0.7" top="0.75"/>
  <pageSetup orientation="landscape"/>
  <colBreaks count="1" manualBreakCount="1">
    <brk id="12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8.71"/>
    <col customWidth="1" min="3" max="4" width="8.43"/>
    <col customWidth="1" min="5" max="12" width="5.86"/>
    <col customWidth="1" min="13" max="13" width="7.57"/>
    <col customWidth="1" hidden="1" min="14" max="15" width="7.57"/>
    <col customWidth="1" hidden="1" min="16" max="19" width="8.43"/>
    <col customWidth="1" hidden="1" min="20" max="20" width="5.86"/>
    <col customWidth="1" hidden="1" min="21" max="21" width="6.0"/>
    <col customWidth="1" hidden="1" min="22" max="22" width="5.57"/>
    <col customWidth="1" hidden="1" min="23" max="25" width="15.14"/>
    <col customWidth="1" hidden="1" min="26" max="28" width="14.43"/>
    <col customWidth="1" hidden="1" min="29" max="30" width="12.14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Press de banca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204" t="s">
        <v>18</v>
      </c>
      <c r="B2" s="204" t="str">
        <f>Personalizacion!$K$6</f>
        <v>Kg</v>
      </c>
      <c r="C2" s="204" t="s">
        <v>54</v>
      </c>
      <c r="D2" s="205" t="s">
        <v>55</v>
      </c>
      <c r="E2" s="104"/>
      <c r="F2" s="188"/>
      <c r="G2" s="206" t="s">
        <v>56</v>
      </c>
      <c r="H2" s="206" t="s">
        <v>57</v>
      </c>
      <c r="I2" s="206" t="s">
        <v>58</v>
      </c>
      <c r="J2" s="206" t="s">
        <v>59</v>
      </c>
      <c r="K2" s="206" t="s">
        <v>60</v>
      </c>
      <c r="L2" s="206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Personalizacion!$I$29</f>
        <v>Press de banca</v>
      </c>
      <c r="B3" s="123">
        <f>IF('3D Semana 1'!B25="Retest","Wgt",IF(AND(Z3=0,R3=0),"Retest",IF(Z3+AA3=3,'3D Semana 1'!B25+AC3,IF(Z3+AA3=5,'3D Semana 1'!B25+N3,'3D Semana 1'!B25))))</f>
        <v>135</v>
      </c>
      <c r="C3" s="123" t="str">
        <f>IF(B3="Retest","5RM",IF(AND('3D Semana 1'!B25="Retest",Personalizacion!$K$29="Default"),"5x3+",IF(AND('3D Semana 1'!B25="Retest",Personalizacion!$K$29="Modified"),"3x5+",IF(SUM('3D Semana 1'!G25:L26)&gt;=X3,'3D Semana 1'!C25,IF('3D Semana 1'!C25="5x3+","6x2+",IF('3D Semana 1'!C25="6x2+","10x1+",IF('3D Semana 1'!C25="10x1+","5RM",IF('3D Semana 1'!C25="3x5+","4x3+",IF('3D Semana 1'!C25="4x3+","5x2+","5RM")))))))))</f>
        <v>6x2+</v>
      </c>
      <c r="D3" s="192">
        <f t="shared" ref="D3:F3" si="1">T3</f>
        <v>80</v>
      </c>
      <c r="E3" s="192">
        <f t="shared" si="1"/>
        <v>95</v>
      </c>
      <c r="F3" s="192">
        <f t="shared" si="1"/>
        <v>115</v>
      </c>
      <c r="G3" s="135"/>
      <c r="H3" s="135"/>
      <c r="I3" s="135"/>
      <c r="J3" s="135"/>
      <c r="K3" s="135"/>
      <c r="L3" s="135"/>
      <c r="M3" s="4"/>
      <c r="N3" s="4">
        <f>Personalizacion!$N$29</f>
        <v>5</v>
      </c>
      <c r="O3" s="4" t="str">
        <f>Personalizacion!$O$29</f>
        <v/>
      </c>
      <c r="P3" s="4" t="str">
        <f>Personalizacion!$P$29</f>
        <v/>
      </c>
      <c r="Q3" s="4"/>
      <c r="R3" s="4">
        <f>IF(OR('3D Semana 1'!C25="10x1+",'3D Semana 1'!C25="5x2+"),0,1)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80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95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115</v>
      </c>
      <c r="W3" s="4"/>
      <c r="X3" s="201">
        <f>IF(OR('3D Semana 1'!C25="5x3+",'3D Semana 1'!C25="3x5+"),15,IF(OR('3D Semana 1'!C25="6x2+",'3D Semana 1'!C25="4x3+"),12,10))</f>
        <v>15</v>
      </c>
      <c r="Y3" s="4">
        <f>SUMPRODUCT('3D Semana 1'!G25:L25+'3D Semana 1'!G26:L26)</f>
        <v>0</v>
      </c>
      <c r="Z3" s="127">
        <f>IF(Y3&gt;=X3,"1",0)</f>
        <v>0</v>
      </c>
      <c r="AA3" s="4">
        <f>IF(Personalizacion!$K$9="Modified",2,4)</f>
        <v>4</v>
      </c>
      <c r="AB3" s="4" t="str">
        <f>IF('3D Semana 1'!C25="5x3+",'3D Semana 1'!K25,IF('3D Semana 1'!C25="3x5+",'3D Semana 1'!I25,0))</f>
        <v/>
      </c>
      <c r="AC3" s="4" t="str">
        <f>IF('3D Semana 1'!C25="5x3+",IF(AND(AB3&gt;=3,AB3&lt;=4),N3,IF(AND(AB3&gt;=5,AB3&lt;=7),O3,P3)),IF(AND(AB3&gt;=5,AB3&lt;=6),N3,IF(AND(AB3&gt;=7,AB3&lt;=8),O3,P3)))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2</v>
      </c>
      <c r="AG3" s="130">
        <f t="array" ref="AG3">IF(OR($B3="Wgt",$B3="Reset",$B3="Retest",$B3=0),0,IF(Personalizacion!$K$6="Lbs",INDEX(#REF!,MATCH($B3,#REF!,0)),INDEX('Kg BarCalc'!D:D,MATCH($B3,'Kg BarCalc'!$A:$A,0))))</f>
        <v>1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1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 t="str">
        <f t="array" ref="AQ3">IF(OR($B3="Wgt",$B3="Reset",$B3="Retest",$B3=0),0,IF(Personalizacion!$K$6="Lbs",INDEX(#REF!,MATCH($B3,#REF!,0)),INDEX('Kg BarCalc'!N:N,MATCH($B3,'Kg BarCalc'!$A:$A,0))))</f>
        <v/>
      </c>
      <c r="AR3" s="4"/>
    </row>
    <row r="4">
      <c r="A4" s="134"/>
      <c r="B4" s="102"/>
      <c r="C4" s="102"/>
      <c r="D4" s="192"/>
      <c r="E4" s="192"/>
      <c r="F4" s="192"/>
      <c r="G4" s="135"/>
      <c r="H4" s="135"/>
      <c r="I4" s="135"/>
      <c r="J4" s="135"/>
      <c r="K4" s="135"/>
      <c r="L4" s="135"/>
      <c r="M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>
      <c r="A5" s="141" t="str">
        <f>Personalizacion!$I$30</f>
        <v>Sentadilla</v>
      </c>
      <c r="B5" s="142">
        <f>IF(OR('3D Semana 1'!B27="Reset",'3D Semana 1'!B27="Wgt"),"Wgt",IF(SUMPRODUCT('3D Semana 1'!G27:J27)&gt;=X16,SUM('3D Semana 1'!B27+N6),IF(OR('3D Semana 1'!C27="3x6",'3D Semana 1'!C27="4x4"),"Reset",'3D Semana 1'!B27)))</f>
        <v>95</v>
      </c>
      <c r="C5" s="142" t="str">
        <f>IF(AND('3D Semana 1'!B27="Reset",Personalizacion!$K$30="Default"),"3x10",IF(AND('3D Semana 1'!B27="Reset",Personalizacion!$K$30="Modified"),"4x8",IF(SUMPRODUCT('3D Semana 1'!G27:J27)&gt;=X16,'3D Semana 1'!C27,IF('3D Semana 1'!C27="3x10","3x8",IF('3D Semana 1'!C27="3x8","3x6",IF('3D Semana 1'!C27="3x6","Wgt",IF('3D Semana 1'!C27="4x8","4x6",IF('3D Semana 1'!C27="4x6","4x4","Wgt"))))))))</f>
        <v>3x8</v>
      </c>
      <c r="D5" s="144">
        <f t="shared" ref="D5:F5" si="2">T5</f>
        <v>57.5</v>
      </c>
      <c r="E5" s="144">
        <f t="shared" si="2"/>
        <v>67.5</v>
      </c>
      <c r="F5" s="144">
        <f t="shared" si="2"/>
        <v>80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Personalizacion!$N$30</f>
        <v>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57.5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67.5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80</v>
      </c>
      <c r="W5" s="4"/>
      <c r="X5" s="4">
        <f>IF('3D Semana 1'!C27="3x10",30,IF('3D Semana 1'!C27="4x8",32,IF(OR('3D Semana 1'!C27="3x8",'3D Semana 1'!C27="4x6"),24,IF('3D Semana 1'!C27="3x6",18,16))))</f>
        <v>30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1</v>
      </c>
      <c r="AG5" s="130">
        <f t="array" ref="AG5">IF(OR($B5="Wgt",$B5="Reset",$B5="Retest",$B5=0),0,IF(Personalizacion!$K$6="Lbs",INDEX(#REF!,MATCH($B5,#REF!,0)),INDEX('Kg BarCalc'!D:D,MATCH($B5,'Kg BarCalc'!$A:$A,0))))</f>
        <v>1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1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 t="str">
        <f t="array" ref="AQ5">IF(OR($B5="Wgt",$B5="Reset",$B5="Retest",$B5=0),0,IF(Personalizacion!$K$6="Lbs",INDEX(#REF!,MATCH($B5,#REF!,0)),INDEX('Kg BarCalc'!N:N,MATCH($B5,'Kg BarCalc'!$A:$A,0))))</f>
        <v/>
      </c>
      <c r="AR5" s="4"/>
    </row>
    <row r="6">
      <c r="A6" s="141" t="str">
        <f>IF(Personalizacion!$I$31="Opt Tier 2","",Personalizacion!$I$31)</f>
        <v/>
      </c>
      <c r="B6" s="142" t="str">
        <f>IF(OR('3D Semana 1'!B28="Reset",'3D Semana 1'!B28="Wgt"),"Wgt",IF(SUMPRODUCT('3D Semana 1'!G28:J28)&gt;=X17,SUM('3D Semana 1'!B28+N7),IF(OR('3D Semana 1'!C28="3x6",'3D Semana 1'!C28="4x4"),"Reset",'3D Semana 1'!B28)))</f>
        <v/>
      </c>
      <c r="C6" s="142" t="str">
        <f>IF(AND('3D Semana 1'!B28="Reset",Personalizacion!$K$30="Default"),"3x10",IF(AND('3D Semana 1'!B28="Reset",Personalizacion!$K$30="Modified"),"4x8",IF(SUMPRODUCT('3D Semana 1'!G28:J28)&gt;=X17,'3D Semana 1'!C28,IF('3D Semana 1'!C28="3x10","3x8",IF('3D Semana 1'!C28="3x8","3x6",IF('3D Semana 1'!C28="3x6","Wgt",IF('3D Semana 1'!C28="4x8","4x6",IF('3D Semana 1'!C28="4x6","4x4","Wgt"))))))))</f>
        <v>4x6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4"/>
      <c r="J6" s="135"/>
      <c r="K6" s="179"/>
      <c r="L6" s="164"/>
      <c r="M6" s="4"/>
      <c r="N6" s="4" t="str">
        <f>Personalizacion!$N$31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1'!C28="3x10",30,IF('3D Semana 1'!C28="4x8",32,IF(OR('3D Semana 1'!C28="3x8",'3D Semana 1'!C28="4x6"),24,IF('3D Semana 1'!C28="3x6",18,16))))</f>
        <v>32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1" t="str">
        <f>Personalizacion!$I$32</f>
        <v>Jalon al pecho</v>
      </c>
      <c r="B7" s="151">
        <f>IF('3D Semana 1'!B29="Wgt","Wgt",IF(Personalizacion!$K$32="Default",IF('3D Semana 1'!I29&gt;=25,'3D Semana 1'!B29+N7,'3D Semana 1'!B29),IF('3D Semana 1'!J29&gt;=18,'3D Semana 1'!B29+N7,'3D Semana 1'!B29)))</f>
        <v>30</v>
      </c>
      <c r="C7" s="151" t="str">
        <f>IF(Personalizacion!$K$32="Modified","4x12+","3x15+")</f>
        <v>3x15+</v>
      </c>
      <c r="D7" s="195"/>
      <c r="E7" s="195"/>
      <c r="F7" s="195"/>
      <c r="G7" s="153"/>
      <c r="H7" s="153"/>
      <c r="I7" s="153"/>
      <c r="J7" s="135"/>
      <c r="K7" s="177" t="s">
        <v>65</v>
      </c>
      <c r="L7" s="147"/>
      <c r="M7" s="4"/>
      <c r="N7" s="4">
        <f>Personalizacion!$N$32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IF(Personalizacion!$I$33="Opt Tier 3","",Personalizacion!$I$33)</f>
        <v>Fondos</v>
      </c>
      <c r="B8" s="151" t="str">
        <f>IF('3D Semana 1'!B30="Wgt","Wgt",IF(Personalizacion!$K$33="Default",IF('3D Semana 1'!I30&gt;=25,'3D Semana 1'!B30+N8,'3D Semana 1'!B30),IF('3D Semana 1'!J30&gt;=18,'3D Semana 1'!B30+N8,'3D Semana 1'!B30)))</f>
        <v/>
      </c>
      <c r="C8" s="151" t="str">
        <f>IF(Personalizacion!$K$33="Modified","4x12+","3x15+")</f>
        <v>4x12+</v>
      </c>
      <c r="D8" s="195"/>
      <c r="E8" s="195"/>
      <c r="F8" s="195"/>
      <c r="G8" s="153"/>
      <c r="H8" s="153"/>
      <c r="I8" s="153"/>
      <c r="J8" s="135"/>
      <c r="K8" s="178"/>
      <c r="L8" s="157"/>
      <c r="M8" s="4"/>
      <c r="N8" s="4" t="str">
        <f>Personalizacion!$N$33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IF(Personalizacion!$I$34="Opt Tier 3","",Personalizacion!$I$34)</f>
        <v>Dominadas</v>
      </c>
      <c r="B9" s="151" t="str">
        <f>IF('3D Semana 1'!B31="Wgt","Wgt",IF(Personalizacion!$K$34="Default",IF('3D Semana 1'!I31&gt;=25,'3D Semana 1'!B31+N9,'3D Semana 1'!B31),IF('3D Semana 1'!J31&gt;=18,'3D Semana 1'!B31+N9,'3D Semana 1'!B31)))</f>
        <v/>
      </c>
      <c r="C9" s="151" t="str">
        <f>IF(Personalizacion!$K$34="Modified","4x12+","3x15+")</f>
        <v>3x15+</v>
      </c>
      <c r="D9" s="197"/>
      <c r="E9" s="197"/>
      <c r="F9" s="197"/>
      <c r="G9" s="153"/>
      <c r="H9" s="153"/>
      <c r="I9" s="153"/>
      <c r="J9" s="135"/>
      <c r="K9" s="178"/>
      <c r="L9" s="157"/>
      <c r="M9" s="4"/>
      <c r="N9" s="4" t="str">
        <f>Personalizacion!$N$34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IF(Personalizacion!$I$35="Opt Tier 3","",Personalizacion!$I$35)</f>
        <v/>
      </c>
      <c r="B10" s="151" t="str">
        <f>IF('3D Semana 1'!B32="Wgt","Wgt",IF(Personalizacion!$K$35="Default",IF('3D Semana 1'!I32&gt;=25,'3D Semana 1'!B32+N10,'3D Semana 1'!B32),IF('3D Semana 1'!J32&gt;=18,'3D Semana 1'!B32+N10,'3D Semana 1'!B32)))</f>
        <v/>
      </c>
      <c r="C10" s="151" t="str">
        <f>IF(Personalizacion!$K$35="Modified","4x12+","3x15+")</f>
        <v>4x12+</v>
      </c>
      <c r="D10" s="195"/>
      <c r="E10" s="195"/>
      <c r="F10" s="195"/>
      <c r="G10" s="153"/>
      <c r="H10" s="153"/>
      <c r="I10" s="153"/>
      <c r="J10" s="135"/>
      <c r="K10" s="179"/>
      <c r="L10" s="164"/>
      <c r="M10" s="4"/>
      <c r="N10" s="4" t="str">
        <f>Personalizacion!$N$35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Peso muerto</v>
      </c>
      <c r="F12" s="203" t="str">
        <f>IF(I14="","",SUM(B14*(MAX(G14:L15))*0.0333+B14))</f>
        <v/>
      </c>
      <c r="G12" s="166"/>
      <c r="H12" s="166"/>
      <c r="I12" s="166"/>
      <c r="J12" s="166"/>
      <c r="K12" s="166"/>
      <c r="L12" s="1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208" t="s">
        <v>18</v>
      </c>
      <c r="B13" s="208" t="str">
        <f>B2</f>
        <v>Kg</v>
      </c>
      <c r="C13" s="208" t="s">
        <v>54</v>
      </c>
      <c r="D13" s="205" t="s">
        <v>55</v>
      </c>
      <c r="E13" s="104"/>
      <c r="F13" s="188"/>
      <c r="G13" s="209" t="s">
        <v>56</v>
      </c>
      <c r="H13" s="209" t="s">
        <v>57</v>
      </c>
      <c r="I13" s="209" t="s">
        <v>58</v>
      </c>
      <c r="J13" s="209" t="s">
        <v>59</v>
      </c>
      <c r="K13" s="209" t="s">
        <v>60</v>
      </c>
      <c r="L13" s="209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Personalizacion!$I$37</f>
        <v>Peso muerto</v>
      </c>
      <c r="B14" s="123">
        <f>IF('3D Semana 2'!B3="Retest","Wgt",IF(AND(Z14=0,R14=0),"Retest",IF(Z14+AA14=3,'3D Semana 2'!B3+AC14,IF(Z14+AA14=5,'3D Semana 2'!B3+N14,'3D Semana 2'!B3))))</f>
        <v>225</v>
      </c>
      <c r="C14" s="123" t="str">
        <f>IF(B14="Retest","5RM",IF(AND('3D Semana 2'!B3="Retest",Personalizacion!$K$37="Default"),"5x3+",IF(AND('3D Semana 2'!B3="Retest",Personalizacion!$K$37="Modified"),"3x5+",IF(SUM('3D Semana 2'!G3:L4)&gt;=X14,'3D Semana 2'!C3,IF('3D Semana 2'!C3="5x3+","6x2+",IF('3D Semana 2'!C3="6x2+","10x1+",IF('3D Semana 2'!C3="10x1+","5RM",IF('3D Semana 2'!C3="3x5+","4x3+",IF('3D Semana 2'!C3="4x3+","5x2+","5RM")))))))))</f>
        <v>6x2+</v>
      </c>
      <c r="D14" s="192">
        <f t="shared" ref="D14:F14" si="5">T14</f>
        <v>135</v>
      </c>
      <c r="E14" s="192">
        <f t="shared" si="5"/>
        <v>157.5</v>
      </c>
      <c r="F14" s="192">
        <f t="shared" si="5"/>
        <v>192.5</v>
      </c>
      <c r="G14" s="135"/>
      <c r="H14" s="135"/>
      <c r="I14" s="135"/>
      <c r="J14" s="135"/>
      <c r="K14" s="135"/>
      <c r="L14" s="135"/>
      <c r="M14" s="4"/>
      <c r="N14" s="4">
        <f>Personalizacion!$N$37</f>
        <v>10</v>
      </c>
      <c r="O14" s="4" t="str">
        <f>Personalizacion!$O$13</f>
        <v/>
      </c>
      <c r="P14" s="4" t="str">
        <f>Personalizacion!$P$13</f>
        <v/>
      </c>
      <c r="Q14" s="4"/>
      <c r="R14" s="4">
        <f>IF(OR('3D Semana 2'!C3="10x1+",'3D Semana 2'!C3="5x2+"),0,1)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135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157.5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192.5</v>
      </c>
      <c r="W14" s="4"/>
      <c r="X14" s="201">
        <f>IF(OR('3D Semana 2'!C3="5x3+",'3D Semana 2'!C3="3x5+"),15,IF(OR('3D Semana 2'!C3="6x2+",'3D Semana 2'!C3="4x3+"),12,10))</f>
        <v>15</v>
      </c>
      <c r="Y14" s="4">
        <f>SUMPRODUCT('3D Semana 2'!G3:L3+'3D Semana 2'!G4:L4)</f>
        <v>0</v>
      </c>
      <c r="Z14" s="127">
        <f>IF(Y14&gt;=X14,"1",0)</f>
        <v>0</v>
      </c>
      <c r="AA14" s="4">
        <f>IF(Personalizacion!$K$9="Modified",2,4)</f>
        <v>4</v>
      </c>
      <c r="AB14" s="4" t="str">
        <f>IF('3D Semana 2'!C3="5x3+",'3D Semana 2'!K3,IF('3D Semana 2'!C3="3x5+",'3D Semana 2'!I3,0))</f>
        <v/>
      </c>
      <c r="AC14" s="4" t="str">
        <f>IF('3D Semana 2'!C3="5x3+",IF(AND(AB14&gt;=3,AB14&lt;=4),N14,IF(AND(AB14&gt;=5,AB14&lt;=7),O14,P14)),IF(AND(AB14&gt;=5,AB14&lt;=6),N14,IF(AND(AB14&gt;=7,AB14&lt;=8),O14,P14)))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5</v>
      </c>
      <c r="AG14" s="130">
        <f t="array" ref="AG14">IF(OR($B14="Wgt",$B14="Reset",$B14="Retest",$B14=0),0,IF(Personalizacion!$K$6="Lbs",INDEX(#REF!,MATCH($B14,#REF!,0)),INDEX('Kg BarCalc'!D:D,MATCH($B14,'Kg BarCalc'!$A:$A,0))))</f>
        <v>0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1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 t="str">
        <f t="array" ref="AQ14">IF(OR($B14="Wgt",$B14="Reset",$B14="Retest",$B14=0),0,IF(Personalizacion!$K$6="Lbs",INDEX(#REF!,MATCH($B14,#REF!,0)),INDEX('Kg BarCalc'!N:N,MATCH($B14,'Kg BarCalc'!$A:$A,0))))</f>
        <v/>
      </c>
      <c r="AR14" s="4"/>
    </row>
    <row r="15">
      <c r="A15" s="134"/>
      <c r="B15" s="102"/>
      <c r="C15" s="102"/>
      <c r="D15" s="193"/>
      <c r="E15" s="193"/>
      <c r="F15" s="193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Personalizacion!$I$38</f>
        <v>Press militar</v>
      </c>
      <c r="B16" s="142">
        <f>IF(OR('3D Semana 2'!B5="Reset",'3D Semana 2'!B5="Wgt"),"Wgt",IF(SUMPRODUCT('3D Semana 2'!G5:J5)&gt;=X16,SUM('3D Semana 2'!B5+N16),IF(OR('3D Semana 2'!C5="3x6",'3D Semana 2'!C5="4x4"),"Reset",'3D Semana 2'!B5)))</f>
        <v>65</v>
      </c>
      <c r="C16" s="142" t="str">
        <f>IF(AND('3D Semana 2'!B5="Reset",Personalizacion!$K$38="Default"),"3x10",IF(AND('3D Semana 2'!B5="Reset",Personalizacion!$K$38="Modified"),"4x8",IF(SUMPRODUCT('3D Semana 2'!G5:J5)&gt;=X16,'3D Semana 2'!C5,IF('3D Semana 2'!C5="3x10","3x8",IF('3D Semana 2'!C5="3x8","3x6",IF('3D Semana 2'!C5="3x6","Wgt",IF('3D Semana 2'!C5="4x8","4x6",IF('3D Semana 2'!C5="4x6","4x4","Wgt"))))))))</f>
        <v>3x8</v>
      </c>
      <c r="D16" s="144">
        <f t="shared" ref="D16:F16" si="6">T16</f>
        <v>40</v>
      </c>
      <c r="E16" s="144">
        <f t="shared" si="6"/>
        <v>45</v>
      </c>
      <c r="F16" s="144">
        <f t="shared" si="6"/>
        <v>55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Personalizacion!$N$38</f>
        <v>5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40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45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55</v>
      </c>
      <c r="W16" s="4"/>
      <c r="X16" s="4">
        <f>IF('3D Semana 2'!C5="3x10",30,IF('3D Semana 2'!C5="4x8",32,IF(OR('3D Semana 2'!C5="3x8",'3D Semana 2'!C5="4x6"),24,IF('3D Semana 2'!C5="3x6",18,16))))</f>
        <v>30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1</v>
      </c>
      <c r="AG16" s="130">
        <f t="array" ref="AG16">IF(OR($B16="Wgt",$B16="Reset",$B16="Retest",$B16=0),0,IF(Personalizacion!$K$6="Lbs",INDEX(#REF!,MATCH($B16,#REF!,0)),INDEX('Kg BarCalc'!D:D,MATCH($B16,'Kg BarCalc'!$A:$A,0))))</f>
        <v>0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1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 t="str">
        <f t="array" ref="AQ16">IF(OR($B16="Wgt",$B16="Reset",$B16="Retest",$B16=0),0,IF(Personalizacion!$K$6="Lbs",INDEX(#REF!,MATCH($B16,#REF!,0)),INDEX('Kg BarCalc'!N:N,MATCH($B16,'Kg BarCalc'!$A:$A,0))))</f>
        <v/>
      </c>
      <c r="AR16" s="4"/>
    </row>
    <row r="17">
      <c r="A17" s="141" t="str">
        <f>IF(Personalizacion!$I$39="Opt Tier 2","",Personalizacion!$I$39)</f>
        <v/>
      </c>
      <c r="B17" s="142" t="str">
        <f>IF(OR('3D Semana 2'!B6="Reset",'3D Semana 2'!B6="Wgt"),"Wgt",IF(SUMPRODUCT('3D Semana 2'!G6:J6)&gt;=X17,SUM('3D Semana 2'!B6+N17),IF(OR('3D Semana 2'!C6="3x6",'3D Semana 2'!C6="4x4"),"Reset",'3D Semana 2'!B6)))</f>
        <v/>
      </c>
      <c r="C17" s="142" t="str">
        <f>IF(AND('3D Semana 2'!B6="Reset",Personalizacion!$K$38="Default"),"3x10",IF(AND('3D Semana 2'!B6="Reset",Personalizacion!$K$38="Modified"),"4x8",IF(SUMPRODUCT('3D Semana 2'!G6:J6)&gt;=X17,'3D Semana 2'!C6,IF('3D Semana 2'!C6="3x10","3x8",IF('3D Semana 2'!C6="3x8","3x6",IF('3D Semana 2'!C6="3x6","Wgt",IF('3D Semana 2'!C6="4x8","4x6",IF('3D Semana 2'!C6="4x6","4x4","Wgt"))))))))</f>
        <v>4x6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Personalizacion!$N$39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2'!C6="3x10",30,IF('3D Semana 2'!C6="4x8",32,IF(OR('3D Semana 2'!C6="3x8",'3D Semana 2'!C6="4x6"),24,IF('3D Semana 2'!C6="3x6",18,16))))</f>
        <v>32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0" t="str">
        <f>Personalizacion!$I$40</f>
        <v>Remo con mancuernas</v>
      </c>
      <c r="B18" s="151">
        <f>IF('3D Semana 2'!B7="Wgt","Wgt",IF(Personalizacion!$K$40="Default",IF('3D Semana 2'!I7&gt;=25,'3D Semana 2'!B7+N18,'3D Semana 2'!B7),IF('3D Semana 2'!J7&gt;=18,'3D Semana 2'!B7+N18,'3D Semana 2'!B7)))</f>
        <v>20</v>
      </c>
      <c r="C18" s="151" t="str">
        <f>IF(Personalizacion!$K$40="Modified","4x12+","3x15+")</f>
        <v>3x15+</v>
      </c>
      <c r="D18" s="195"/>
      <c r="E18" s="195"/>
      <c r="F18" s="195"/>
      <c r="G18" s="153"/>
      <c r="H18" s="153"/>
      <c r="I18" s="153"/>
      <c r="J18" s="135"/>
      <c r="K18" s="177" t="s">
        <v>65</v>
      </c>
      <c r="L18" s="147"/>
      <c r="M18" s="4"/>
      <c r="N18" s="4">
        <f>Personalizacion!$N$40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IF(Personalizacion!$I$41="Opt Tier 3","",Personalizacion!$I$41)</f>
        <v>Curl de biceps barra Z</v>
      </c>
      <c r="B19" s="151" t="str">
        <f>IF('3D Semana 2'!B8="Wgt","Wgt",IF(Personalizacion!$K$41="Default",IF('3D Semana 2'!I8&gt;=25,'3D Semana 2'!B8+N19,'3D Semana 2'!B8),IF('3D Semana 2'!J8&gt;=18,'3D Semana 2'!B8+N19,'3D Semana 2'!B8)))</f>
        <v/>
      </c>
      <c r="C19" s="151" t="str">
        <f>IF(Personalizacion!$K$41="Modified","4x12+","3x15+")</f>
        <v>4x12+</v>
      </c>
      <c r="D19" s="195"/>
      <c r="E19" s="195"/>
      <c r="F19" s="195"/>
      <c r="G19" s="153"/>
      <c r="H19" s="153"/>
      <c r="I19" s="153"/>
      <c r="J19" s="135"/>
      <c r="K19" s="178"/>
      <c r="L19" s="157"/>
      <c r="M19" s="4"/>
      <c r="N19" s="4" t="str">
        <f>Personalizacion!$N$41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IF(Personalizacion!$I$42="Opt Tier 3","",Personalizacion!$I$42)</f>
        <v>Elevaciones laterales</v>
      </c>
      <c r="B20" s="151" t="str">
        <f>IF('3D Semana 2'!B9="Wgt","Wgt",IF(Personalizacion!$K$42="Default",IF('3D Semana 2'!I9&gt;=25,'3D Semana 2'!B9+N20,'3D Semana 2'!B9),IF('3D Semana 2'!J9&gt;=18,'3D Semana 2'!B9+N20,'3D Semana 2'!B9)))</f>
        <v/>
      </c>
      <c r="C20" s="151" t="str">
        <f>IF(Personalizacion!$K$42="Modified","4x12+","3x15+")</f>
        <v>3x15+</v>
      </c>
      <c r="D20" s="197"/>
      <c r="E20" s="197"/>
      <c r="F20" s="197"/>
      <c r="G20" s="153"/>
      <c r="H20" s="153"/>
      <c r="I20" s="153"/>
      <c r="J20" s="135"/>
      <c r="K20" s="178"/>
      <c r="L20" s="157"/>
      <c r="M20" s="4"/>
      <c r="N20" s="4" t="str">
        <f>Personalizacion!$N$42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IF(Personalizacion!$I$43="Opt Tier 3","",Personalizacion!$I$35)</f>
        <v/>
      </c>
      <c r="B21" s="151" t="str">
        <f>IF('3D Semana 2'!B10="Wgt","Wgt",IF(Personalizacion!$K$42="Default",IF('3D Semana 2'!I10&gt;=25,'3D Semana 2'!B10+N21,'3D Semana 2'!B10),IF('3D Semana 2'!J10&gt;=18,'3D Semana 2'!B10+N21,'3D Semana 2'!B10)))</f>
        <v/>
      </c>
      <c r="C21" s="151" t="str">
        <f>IF(Personalizacion!$K$43="Modified","4x12+","3x15+")</f>
        <v>4x12+</v>
      </c>
      <c r="D21" s="182">
        <f t="shared" ref="D21:F21" si="9">S21</f>
        <v>0</v>
      </c>
      <c r="E21" s="182">
        <f t="shared" si="9"/>
        <v>0</v>
      </c>
      <c r="F21" s="152">
        <f t="shared" si="9"/>
        <v>0</v>
      </c>
      <c r="G21" s="153"/>
      <c r="H21" s="153"/>
      <c r="I21" s="153"/>
      <c r="J21" s="135"/>
      <c r="K21" s="179"/>
      <c r="L21" s="164"/>
      <c r="M21" s="4"/>
      <c r="N21" s="167"/>
      <c r="O21" s="4"/>
      <c r="P21" s="4"/>
      <c r="Q21" s="4"/>
      <c r="R21" s="127"/>
      <c r="S21" s="183">
        <f>(Q22)*500/((-216.0475144)+(16.2606339*R22)+(-0.002388645*R418*R418)+(-0.00113732*(R22*R22*R22)+(0.00000701863*(R22*R22*R22*R22)+(-0.00000001291*(R22*R22*R22*R22*R22)))))</f>
        <v>0</v>
      </c>
      <c r="T21" s="183">
        <f>(Q22)*(500/((594.31747775582)+(-27.23842536447*R22)+(0.82112226871*(R22*R22))+(-0.00930733913*(R22*R22*R22)+(0.00004731582*(R22*R22*R22*R22)+(-0.00000009054*(R22*R22*R22*R22*R22))))))</f>
        <v>0</v>
      </c>
      <c r="U21" s="4">
        <f>(P22)*500/((-216.0475144)+(16.2606339*B22)+(-0.002388645*B22*B22)+(-0.00113732*(B22*B22*B22)+(0.00000701863*(B22*B22*B22*B22)+(-0.00000001291*(B22*B22*B22*B22*B22)))))</f>
        <v>0</v>
      </c>
      <c r="V21" s="4">
        <f>(P22)*(500/((594.31747775582)+(-27.23842536447*B22)+(0.82112226871*(B22*B22))+(-0.00930733913*(B22*B22*B22)+(0.00004731582*(B22*B22*B22*B22)+(-0.00000009054*(B22*B22*B22*B22*B22))))))</f>
        <v>0</v>
      </c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32.25" customHeight="1">
      <c r="A22" s="184" t="s">
        <v>67</v>
      </c>
      <c r="B22" s="185"/>
      <c r="C22" s="198" t="s">
        <v>78</v>
      </c>
      <c r="D22" s="105"/>
      <c r="E22" s="187" t="str">
        <f>IF(B22="","",IF(AND(Personalizacion!$K$4="XY",Personalizacion!$K$6="Lbs"),S23,IF(AND(Personalizacion!$K$4="XX",Personalizacion!$K$6="Lbs"),T23,IF(AND(Personalizacion!$K$4="XY",Personalizacion!$K$6="Kg"),U23,V23))))</f>
        <v/>
      </c>
      <c r="F22" s="188"/>
      <c r="G22" s="186" t="s">
        <v>79</v>
      </c>
      <c r="H22" s="188"/>
      <c r="I22" s="190" t="str">
        <f>IF(B22="","",IF(AND(Personalizacion!$K$4="XY",Personalizacion!$K$6="Lbs"),S21,IF(AND(Personalizacion!$K$4="XX",Personalizacion!$K$6="Lbs"),T21,IF(AND(Personalizacion!$K$4="XY",Personalizacion!$K$6="Kg"),U21,V21))))</f>
        <v/>
      </c>
      <c r="J22" s="188"/>
      <c r="K22" s="187" t="str">
        <f>IF(B22="","",IF(AND(Personalizacion!$K$4="XY",Personalizacion!$K$6="Lbs"),S22,IF(AND(Personalizacion!$K$4="XX",Personalizacion!$K$6="Lbs"),T22,IF(AND(Personalizacion!$K$4="XY",Personalizacion!$K$6="Kg"),U22,V22))))</f>
        <v/>
      </c>
      <c r="L22" s="188"/>
      <c r="M22" s="4"/>
      <c r="N22" s="167"/>
      <c r="O22" s="4"/>
      <c r="P22" s="4">
        <f>SUM(W22:Z22)</f>
        <v>0</v>
      </c>
      <c r="Q22" s="4">
        <f>P22/2.2</f>
        <v>0</v>
      </c>
      <c r="R22" s="4">
        <f>B22/2.2</f>
        <v>0</v>
      </c>
      <c r="S22" s="183">
        <f>(Q22)*500/(-0.0000000078*R22^5+0.0000041543*R22^4-0.0006430507*R22^3-0.0126966343*R22^2+11.9982753419*R22-82.5815609216)</f>
        <v>0</v>
      </c>
      <c r="T22" s="183">
        <f>(Q22)*(500/((594.31747775582)+(-27.23842536447*R22)+(0.82112226871*(R22*R22))+(-0.00930733913*(R22*R22*R22)+(0.00004731582*(R22*R22*R22*R22)+(-0.00000009054*(R22*R22*R22*R22*R22))))))</f>
        <v>0</v>
      </c>
      <c r="U22" s="4">
        <f>(P22)*500/(-0.0000000071*B22^5+0.0000015978*B22^4+0.0003282035*B22^3-0.1389344062*B22^2+16.2595764612*B22-182.5406521018)</f>
        <v>0</v>
      </c>
      <c r="V22" s="4">
        <f>(P22)*500/(-0.0000000071*B22^5+0.0000015978*B22^4+0.0003282035*B22^3-0.1389344062*B22^2+16.2595764612*B22-182.5406521018)</f>
        <v>0</v>
      </c>
      <c r="W22" s="4">
        <f>IF(OR('3D Semana 2'!A14="Deadlift",'3D Semana 2'!A14="Bench",'3D Semana 2'!A14="Squat"),('3D Semana 2'!B14*MAX('3D Semana 2'!G14:L15))/30+'3D Semana 2'!B14,0)</f>
        <v>0</v>
      </c>
      <c r="X22" s="4">
        <f>IF(OR('3D Semana 2'!A25="Deadlift",'3D Semana 2'!A25="Bench",'3D Semana 2'!A25="Squat"),('3D Semana 2'!B25*MAX('3D Semana 2'!G25:L26))/30+'3D Semana 2'!B25,0)</f>
        <v>0</v>
      </c>
      <c r="Y22" s="4">
        <f>IF(OR('3D Semana 3'!A3="Deadlift",'3D Semana 3'!A3="Bench",'3D Semana 3'!A3="Squat"),('3D Semana 3'!B3*MAX('3D Semana 3'!G3:L4))/30+'3D Semana 3'!B3,0)</f>
        <v>0</v>
      </c>
      <c r="Z22" s="4">
        <f>IF(OR('3D Semana 3'!A14="Deadlift",'3D Semana 3'!A14="Bench",'3D Semana 3'!A14="Squat"),('3D Semana 3'!B14*MAX('3D Semana 3'!G14:L15))/30+'3D Semana 3'!B14,0)</f>
        <v>0</v>
      </c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Sentadilla</v>
      </c>
      <c r="F23" s="203" t="str">
        <f>IF(I25="","",SUM(B25*(MAX(G25:L26))*0.0333+B25))</f>
        <v/>
      </c>
      <c r="G23" s="166"/>
      <c r="H23" s="166"/>
      <c r="I23" s="166"/>
      <c r="J23" s="166"/>
      <c r="K23" s="166"/>
      <c r="L23" s="166"/>
      <c r="M23" s="4"/>
      <c r="N23" s="4"/>
      <c r="O23" s="4"/>
      <c r="P23" s="4" t="s">
        <v>70</v>
      </c>
      <c r="Q23" s="4" t="s">
        <v>70</v>
      </c>
      <c r="R23" s="4" t="s">
        <v>62</v>
      </c>
      <c r="S23" s="4" t="str">
        <f>IF(B22="","",500+100*(Q22-(310.67*LN(R22)-857.785))/(53.216*LN(R22)-147.0835))</f>
        <v/>
      </c>
      <c r="T23" s="4" t="str">
        <f>IF(B22="","",500+100*(Q22-(125.1435*LN(R22)-228.03))/(34.5246*LN(R22)-86.8301))</f>
        <v/>
      </c>
      <c r="U23" s="4" t="str">
        <f>IF(B22="","",500+100*(P22-(310.67*LN(B22)-857.785))/(53.216*LN(B22)-147.0835))</f>
        <v/>
      </c>
      <c r="V23" s="4" t="str">
        <f>IF(B22="","",500+100*(P22-(125.1435*LN(B22)-228.03))/(34.5246*LN(B22)-86.8301))</f>
        <v/>
      </c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208" t="s">
        <v>18</v>
      </c>
      <c r="B24" s="208" t="str">
        <f>B2</f>
        <v>Kg</v>
      </c>
      <c r="C24" s="208" t="s">
        <v>54</v>
      </c>
      <c r="D24" s="205" t="s">
        <v>55</v>
      </c>
      <c r="E24" s="104"/>
      <c r="F24" s="188"/>
      <c r="G24" s="209" t="s">
        <v>56</v>
      </c>
      <c r="H24" s="209" t="s">
        <v>57</v>
      </c>
      <c r="I24" s="209" t="s">
        <v>58</v>
      </c>
      <c r="J24" s="209" t="s">
        <v>59</v>
      </c>
      <c r="K24" s="209" t="s">
        <v>60</v>
      </c>
      <c r="L24" s="209" t="s">
        <v>61</v>
      </c>
      <c r="M24" s="4"/>
      <c r="N24" s="4"/>
      <c r="O24" s="4"/>
      <c r="P24" s="4" t="s">
        <v>71</v>
      </c>
      <c r="Q24" s="4" t="s">
        <v>8</v>
      </c>
      <c r="R24" s="4" t="s">
        <v>8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Personalizacion!$I$13</f>
        <v>Sentadilla</v>
      </c>
      <c r="B25" s="123">
        <f>IF('3D Semana 2'!B14="Retest","Wgt",IF(AND(Z25=0,R25=0),"Retest",IF(Z25+AA25=3,'3D Semana 2'!B14+AC25,IF(Z25+AA25=5,'3D Semana 2'!B14+N25,'3D Semana 2'!B14))))</f>
        <v>68</v>
      </c>
      <c r="C25" s="123" t="str">
        <f>IF(B25="Retest","5RM",IF(AND('3D Semana 2'!B14="Retest",Personalizacion!$K$24="Default"),"5x3+",IF(AND('3D Semana 2'!B14="Retest",Personalizacion!$K$24="Modified"),"3x5+",IF(SUM('3D Semana 2'!G14:L15)&gt;=X25,'3D Semana 2'!C14,IF('3D Semana 2'!C14="5x3+","6x2+",IF('3D Semana 2'!C14="6x2+","10x1+",IF('3D Semana 2'!C14="10x1+","5RM",IF('3D Semana 2'!C14="3x5+","4x3+",IF('3D Semana 2'!C14="4x3+","5x2+","5RM")))))))))</f>
        <v>10x1+</v>
      </c>
      <c r="D25" s="192">
        <f t="shared" ref="D25:F25" si="10">T25</f>
        <v>40</v>
      </c>
      <c r="E25" s="192">
        <f t="shared" si="10"/>
        <v>47.5</v>
      </c>
      <c r="F25" s="192">
        <f t="shared" si="10"/>
        <v>57.5</v>
      </c>
      <c r="G25" s="106"/>
      <c r="H25" s="125"/>
      <c r="I25" s="125"/>
      <c r="J25" s="125"/>
      <c r="K25" s="125"/>
      <c r="L25" s="125"/>
      <c r="M25" s="4"/>
      <c r="N25" s="4">
        <f>Personalizacion!$N$13</f>
        <v>5</v>
      </c>
      <c r="O25" s="4" t="str">
        <f>Personalizacion!$O$13</f>
        <v/>
      </c>
      <c r="P25" s="4" t="str">
        <f>Personalizacion!$P$13</f>
        <v/>
      </c>
      <c r="Q25" s="4"/>
      <c r="R25" s="4">
        <f>IF(OR('3D Semana 2'!C14="10x1+",'3D Semana 2'!C14="5x2+"),0,1)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40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47.5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57.5</v>
      </c>
      <c r="W25" s="4"/>
      <c r="X25" s="201">
        <f>IF(OR('3D Semana 2'!C14="5x3+",'3D Semana 2'!C14="3x5+"),15,IF(OR('3D Semana 2'!C14="6x2+",'3D Semana 2'!C14="4x3+"),12,10))</f>
        <v>12</v>
      </c>
      <c r="Y25" s="4">
        <f>SUMPRODUCT('3D Semana 2'!G14:L14+'3D Semana 2'!G15:L15)</f>
        <v>0</v>
      </c>
      <c r="Z25" s="127">
        <f>IF(Y25&gt;=X25,"1",0)</f>
        <v>0</v>
      </c>
      <c r="AA25" s="4">
        <f>IF(Personalizacion!$K$9="Modified",2,4)</f>
        <v>4</v>
      </c>
      <c r="AB25" s="4">
        <f>IF('3D Semana 2'!C14="5x3+",'3D Semana 2'!K14,IF('3D Semana 2'!C14="3x5+",'3D Semana 2'!I14,0))</f>
        <v>0</v>
      </c>
      <c r="AC25" s="4" t="str">
        <f>IF('3D Semana 2'!C14="5x3+",IF(AND(AB25&gt;=3,AB25&lt;=4),N25,IF(AND(AB25&gt;=5,AB25&lt;=7),O25,P25)),IF(AND(AB25&gt;=5,AB25&lt;=6),N25,IF(AND(AB25&gt;=7,AB25&lt;=8),O25,P25)))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1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1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 t="str">
        <f t="array" ref="AQ25">IF(OR($B25="Wgt",$B25="Reset",$B25="Retest",$B25=0),0,IF(Personalizacion!$K$6="Lbs",INDEX(#REF!,MATCH($B25,#REF!,0)),INDEX('Kg BarCalc'!N:N,MATCH($B25,'Kg BarCalc'!$A:$A,0))))</f>
        <v/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Personalizacion!$I$14</f>
        <v>Press de banca</v>
      </c>
      <c r="B27" s="142">
        <f>IF(OR('3D Semana 2'!B16="Reset",'3D Semana 2'!B16="Wgt"),"Wgt",IF(SUMPRODUCT('3D Semana 2'!G16:J16)&gt;=X27,SUM('3D Semana 2'!B16+N27),IF(OR('3D Semana 2'!C16="3x6",'3D Semana 2'!C16="4x4"),"Reset",'3D Semana 2'!B16)))</f>
        <v>70.5</v>
      </c>
      <c r="C27" s="142" t="str">
        <f>IF(AND(B27="Reset",Personalizacion!$K$14="Default"),"3x10",IF(AND(B27="Reset",Personalizacion!$K$25="Modified"),"4x8",IF(SUMPRODUCT('3D Semana 2'!G16:J16)&gt;=X27,'3D Semana 2'!C16,IF('3D Semana 2'!C16="3x10","3x8",IF('3D Semana 2'!C16="3x8","3x6",IF('3D Semana 2'!C16="3x6","Wgt",IF('3D Semana 2'!C16="4x8","4x6",IF('3D Semana 2'!C16="4x6","4x4","Wgt"))))))))</f>
        <v>3x8</v>
      </c>
      <c r="D27" s="144">
        <f t="shared" ref="D27:F27" si="11">T27</f>
        <v>42.5</v>
      </c>
      <c r="E27" s="144">
        <f t="shared" si="11"/>
        <v>50</v>
      </c>
      <c r="F27" s="144">
        <f t="shared" si="11"/>
        <v>60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Personalizacion!$N$14</f>
        <v>2.5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42.5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50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60</v>
      </c>
      <c r="W27" s="4"/>
      <c r="X27" s="4">
        <f>IF('3D Semana 2'!C16="3x10",30,IF('3D Semana 2'!C16="4x8",32,IF(OR('3D Semana 2'!C16="3x8",'3D Semana 2'!C16="4x6"),24,IF('3D Semana 2'!C16="3x6",18,16))))</f>
        <v>30</v>
      </c>
      <c r="Y27" s="4"/>
      <c r="Z27" s="4"/>
      <c r="AA27" s="4"/>
      <c r="AB27" s="4"/>
      <c r="AC27" s="4"/>
      <c r="AD27" s="4">
        <f t="shared" ref="AD27:AD32" si="13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1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1</v>
      </c>
      <c r="AJ27" s="133">
        <f t="array" ref="AJ27">IF(OR($B27="Wgt",$B27="Reset",$B27="Retest",$B27=0),0,IF(Personalizacion!$K$6="Lbs",INDEX(#REF!,MATCH($B27,#REF!,0)),INDEX('Kg BarCalc'!G:G,MATCH($B27,'Kg BarCalc'!$A:$A,0))))</f>
        <v>0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 t="str">
        <f t="array" ref="AQ27">IF(OR($B27="Wgt",$B27="Reset",$B27="Retest",$B27=0),0,IF(Personalizacion!$K$6="Lbs",INDEX(#REF!,MATCH($B27,#REF!,0)),INDEX('Kg BarCalc'!N:N,MATCH($B27,'Kg BarCalc'!$A:$A,0))))</f>
        <v/>
      </c>
      <c r="AR27" s="4"/>
    </row>
    <row r="28" ht="15.75" customHeight="1">
      <c r="A28" s="141" t="str">
        <f>IF(Personalizacion!$I$15="Opt Tier 2","",Personalizacion!$I$15)</f>
        <v/>
      </c>
      <c r="B28" s="142" t="str">
        <f>IF(OR('3D Semana 2'!B17="Reset",'3D Semana 2'!B17="Wgt"),"Wgt",IF(SUMPRODUCT('3D Semana 2'!G17:J17)&gt;=X28,SUM('3D Semana 2'!B17+N28),IF(OR('3D Semana 2'!C17="3x6",'3D Semana 2'!C17="4x4"),"Reset",'3D Semana 2'!B17)))</f>
        <v/>
      </c>
      <c r="C28" s="142" t="str">
        <f>IF(AND(B28="Reset",Personalizacion!$K$14="Default"),"3x10",IF(AND(B28="Reset",Personalizacion!$K$25="Modified"),"4x8",IF(SUMPRODUCT('3D Semana 2'!G17:J17)&gt;=X28,'3D Semana 2'!C17,IF('3D Semana 2'!C17="3x10","3x8",IF('3D Semana 2'!C17="3x8","3x6",IF('3D Semana 2'!C17="3x6","Wgt",IF('3D Semana 2'!C17="4x8","4x6",IF('3D Semana 2'!C17="4x6","4x4","Wgt"))))))))</f>
        <v>4x4</v>
      </c>
      <c r="D28" s="144">
        <f t="shared" ref="D28:F28" si="12">T28</f>
        <v>0</v>
      </c>
      <c r="E28" s="144">
        <f t="shared" si="12"/>
        <v>0</v>
      </c>
      <c r="F28" s="144">
        <f t="shared" si="12"/>
        <v>0</v>
      </c>
      <c r="G28" s="144"/>
      <c r="H28" s="144"/>
      <c r="I28" s="144"/>
      <c r="J28" s="135"/>
      <c r="K28" s="163"/>
      <c r="L28" s="164"/>
      <c r="M28" s="4"/>
      <c r="N28" s="4">
        <f>Personalizacion!$N$15</f>
        <v>2.5</v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2'!C17="3x10",30,IF('3D Semana 2'!C17="4x8",32,IF(OR('3D Semana 2'!C17="3x8",'3D Semana 2'!C17="4x6"),24,IF('3D Semana 2'!C17="3x6",18,16))))</f>
        <v>24</v>
      </c>
      <c r="Y28" s="4"/>
      <c r="Z28" s="4"/>
      <c r="AA28" s="4"/>
      <c r="AB28" s="4"/>
      <c r="AC28" s="4"/>
      <c r="AD28" s="4">
        <f t="shared" si="13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0" t="str">
        <f>Personalizacion!$I$16</f>
        <v>Jalon al pecho</v>
      </c>
      <c r="B29" s="151">
        <f>IF('3D Semana 2'!B18="Wgt","Wgt",IF(Personalizacion!$K$16="Default",IF('3D Semana 2'!I18&gt;=25,'3D Semana 2'!B18+N29,'3D Semana 2'!B18),IF('3D Semana 2'!J18&gt;=18,'3D Semana 2'!B18+N29,'3D Semana 2'!B18)))</f>
        <v>30</v>
      </c>
      <c r="C29" s="151" t="str">
        <f>IF(Personalizacion!$K$16="Modified","4x12+","3x15+")</f>
        <v>3x15+</v>
      </c>
      <c r="D29" s="195"/>
      <c r="E29" s="195"/>
      <c r="F29" s="195"/>
      <c r="G29" s="153"/>
      <c r="H29" s="153"/>
      <c r="I29" s="153"/>
      <c r="J29" s="135"/>
      <c r="K29" s="155" t="s">
        <v>65</v>
      </c>
      <c r="L29" s="147"/>
      <c r="M29" s="4"/>
      <c r="N29" s="4">
        <f>Personalizacion!$N$16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3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IF(Personalizacion!$I$17="Opt Tier 3","",Personalizacion!$I$17)</f>
        <v>Curl de biceps barra Z</v>
      </c>
      <c r="B30" s="151" t="str">
        <f>IF('3D Semana 2'!B19="Wgt","Wgt",IF(Personalizacion!$K$17="Default",IF('3D Semana 2'!I19&gt;=25,'3D Semana 2'!B19+N30,'3D Semana 2'!B19),IF('3D Semana 2'!J19&gt;=18,'3D Semana 2'!B19+N30,'3D Semana 2'!B19)))</f>
        <v/>
      </c>
      <c r="C30" s="151" t="str">
        <f>IF(Personalizacion!$K$17="Modified","4x12+","3x15+")</f>
        <v>4x12+</v>
      </c>
      <c r="D30" s="195"/>
      <c r="E30" s="195"/>
      <c r="F30" s="195"/>
      <c r="G30" s="153"/>
      <c r="H30" s="153"/>
      <c r="I30" s="153"/>
      <c r="J30" s="135"/>
      <c r="K30" s="156"/>
      <c r="L30" s="157"/>
      <c r="M30" s="4"/>
      <c r="N30" s="4" t="str">
        <f>Personalizacion!$N$17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3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IF(Personalizacion!$I$18="Opt Tier 3","",Personalizacion!$I$18)</f>
        <v>Peso muerto rumano</v>
      </c>
      <c r="B31" s="151" t="str">
        <f>IF('3D Semana 2'!B20="Wgt","Wgt",IF(Personalizacion!$K$18="Default",IF('3D Semana 2'!I20&gt;=25,'3D Semana 2'!B20+N31,'3D Semana 2'!B20),IF('3D Semana 2'!J20&gt;=18,'3D Semana 2'!B20+N31,'3D Semana 2'!B20)))</f>
        <v/>
      </c>
      <c r="C31" s="151" t="str">
        <f>IF(Personalizacion!$K$18="Modified","4x12+","3x15+")</f>
        <v>3x15+</v>
      </c>
      <c r="D31" s="197"/>
      <c r="E31" s="197"/>
      <c r="F31" s="197"/>
      <c r="G31" s="161"/>
      <c r="H31" s="161"/>
      <c r="I31" s="161"/>
      <c r="J31" s="135"/>
      <c r="K31" s="156"/>
      <c r="L31" s="157"/>
      <c r="M31" s="4"/>
      <c r="N31" s="4" t="str">
        <f>Personalizacion!$N$18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3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IF(Personalizacion!$I$19="Opt Tier 3","",Personalizacion!$I$19)</f>
        <v>Extension de triceps en polea alta</v>
      </c>
      <c r="B32" s="151" t="str">
        <f>IF('3D Semana 2'!B21="Wgt","Wgt",IF(Personalizacion!$K$19="Default",IF('3D Semana 2'!I21&gt;=25,'3D Semana 2'!B21+N32,'3D Semana 2'!B21),IF('3D Semana 2'!J21&gt;=18,'3D Semana 2'!B21+N32,'3D Semana 2'!B21)))</f>
        <v/>
      </c>
      <c r="C32" s="151" t="str">
        <f>IF(Personalizacion!$K$19="Modified","4x12+","3x15+")</f>
        <v>4x12+</v>
      </c>
      <c r="D32" s="195"/>
      <c r="E32" s="195"/>
      <c r="F32" s="195"/>
      <c r="G32" s="153"/>
      <c r="H32" s="153"/>
      <c r="I32" s="153"/>
      <c r="J32" s="135"/>
      <c r="K32" s="163"/>
      <c r="L32" s="164"/>
      <c r="M32" s="4"/>
      <c r="N32" s="4" t="str">
        <f>Personalizacion!$N$19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3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4"/>
      <c r="B33" s="4"/>
      <c r="C33" s="4"/>
      <c r="D33" s="167"/>
      <c r="E33" s="167"/>
      <c r="F33" s="16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E1:AQ1"/>
    <mergeCell ref="D2:F2"/>
    <mergeCell ref="K5:L6"/>
    <mergeCell ref="K7:L10"/>
    <mergeCell ref="AE12:AQ12"/>
    <mergeCell ref="K16:L17"/>
    <mergeCell ref="K18:L21"/>
    <mergeCell ref="AE23:AQ23"/>
    <mergeCell ref="K27:L28"/>
    <mergeCell ref="K29:L32"/>
    <mergeCell ref="D13:F13"/>
    <mergeCell ref="C22:D22"/>
    <mergeCell ref="E22:F22"/>
    <mergeCell ref="G22:H22"/>
    <mergeCell ref="I22:J22"/>
    <mergeCell ref="K22:L22"/>
    <mergeCell ref="D24:F24"/>
  </mergeCells>
  <conditionalFormatting sqref="G3:J3">
    <cfRule type="expression" dxfId="0" priority="1">
      <formula>$C3="5x3+"</formula>
    </cfRule>
  </conditionalFormatting>
  <conditionalFormatting sqref="G3:J3">
    <cfRule type="expression" dxfId="0" priority="2">
      <formula>$C3="5x2+"</formula>
    </cfRule>
  </conditionalFormatting>
  <conditionalFormatting sqref="G3:J3">
    <cfRule type="expression" dxfId="0" priority="3">
      <formula>$C3="10x1+"</formula>
    </cfRule>
  </conditionalFormatting>
  <conditionalFormatting sqref="L3 G3:J3">
    <cfRule type="expression" dxfId="0" priority="4">
      <formula>$C3="6x2+"</formula>
    </cfRule>
  </conditionalFormatting>
  <conditionalFormatting sqref="G4:K4">
    <cfRule type="expression" dxfId="0" priority="5">
      <formula>$C3="10x1+"</formula>
    </cfRule>
  </conditionalFormatting>
  <conditionalFormatting sqref="G3:I3">
    <cfRule type="expression" dxfId="0" priority="6">
      <formula>$C3="3x5+"</formula>
    </cfRule>
  </conditionalFormatting>
  <conditionalFormatting sqref="G3:J3">
    <cfRule type="expression" dxfId="0" priority="7">
      <formula>$C3="4x3+"</formula>
    </cfRule>
  </conditionalFormatting>
  <conditionalFormatting sqref="G14:J14">
    <cfRule type="expression" dxfId="0" priority="8">
      <formula>$C14="5x3+"</formula>
    </cfRule>
  </conditionalFormatting>
  <conditionalFormatting sqref="G14:J14">
    <cfRule type="expression" dxfId="0" priority="9">
      <formula>$C14="5x2+"</formula>
    </cfRule>
  </conditionalFormatting>
  <conditionalFormatting sqref="G14:J14">
    <cfRule type="expression" dxfId="0" priority="10">
      <formula>$C14="10x1+"</formula>
    </cfRule>
  </conditionalFormatting>
  <conditionalFormatting sqref="G14:J14 L14">
    <cfRule type="expression" dxfId="0" priority="11">
      <formula>$C14="6x2+"</formula>
    </cfRule>
  </conditionalFormatting>
  <conditionalFormatting sqref="G15: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J14">
    <cfRule type="expression" dxfId="0" priority="14">
      <formula>$C14="4x3+"</formula>
    </cfRule>
  </conditionalFormatting>
  <conditionalFormatting sqref="K3">
    <cfRule type="expression" dxfId="0" priority="15">
      <formula>$C3="5x3+"</formula>
    </cfRule>
  </conditionalFormatting>
  <conditionalFormatting sqref="K3">
    <cfRule type="expression" dxfId="0" priority="16">
      <formula>$C3="5x2+"</formula>
    </cfRule>
  </conditionalFormatting>
  <conditionalFormatting sqref="K3">
    <cfRule type="expression" dxfId="0" priority="17">
      <formula>$C3="10x1+"</formula>
    </cfRule>
  </conditionalFormatting>
  <conditionalFormatting sqref="K3">
    <cfRule type="expression" dxfId="0" priority="18">
      <formula>$C3="6x2+"</formula>
    </cfRule>
  </conditionalFormatting>
  <conditionalFormatting sqref="K14">
    <cfRule type="expression" dxfId="0" priority="19">
      <formula>$C14="5x3+"</formula>
    </cfRule>
  </conditionalFormatting>
  <conditionalFormatting sqref="K14">
    <cfRule type="expression" dxfId="0" priority="20">
      <formula>$C14="5x2+"</formula>
    </cfRule>
  </conditionalFormatting>
  <conditionalFormatting sqref="K14">
    <cfRule type="expression" dxfId="0" priority="21">
      <formula>$C14="10x1+"</formula>
    </cfRule>
  </conditionalFormatting>
  <conditionalFormatting sqref="K14">
    <cfRule type="expression" dxfId="0" priority="22">
      <formula>$C14="6x2+"</formula>
    </cfRule>
  </conditionalFormatting>
  <conditionalFormatting sqref="D3:F4">
    <cfRule type="expression" dxfId="0" priority="23">
      <formula>$C3="5x3+"</formula>
    </cfRule>
  </conditionalFormatting>
  <conditionalFormatting sqref="K25">
    <cfRule type="expression" dxfId="0" priority="24">
      <formula>$C25="5x3+"</formula>
    </cfRule>
  </conditionalFormatting>
  <conditionalFormatting sqref="D3:F4">
    <cfRule type="expression" dxfId="0" priority="25">
      <formula>$C3="5x2+"</formula>
    </cfRule>
  </conditionalFormatting>
  <conditionalFormatting sqref="D3:F4">
    <cfRule type="expression" dxfId="0" priority="26">
      <formula>$C3="10x1+"</formula>
    </cfRule>
  </conditionalFormatting>
  <conditionalFormatting sqref="D3:F4">
    <cfRule type="expression" dxfId="0" priority="27">
      <formula>$C3="6x2+"</formula>
    </cfRule>
  </conditionalFormatting>
  <conditionalFormatting sqref="D3:F4">
    <cfRule type="expression" dxfId="0" priority="28">
      <formula>$C3="5RM"</formula>
    </cfRule>
  </conditionalFormatting>
  <conditionalFormatting sqref="D3:F4">
    <cfRule type="expression" dxfId="0" priority="29">
      <formula>$C3="3x5+"</formula>
    </cfRule>
  </conditionalFormatting>
  <conditionalFormatting sqref="D3:F4">
    <cfRule type="expression" dxfId="0" priority="30">
      <formula>$C3="4x3+"</formula>
    </cfRule>
  </conditionalFormatting>
  <conditionalFormatting sqref="B3:C3">
    <cfRule type="expression" dxfId="0" priority="31">
      <formula>$C3="5x3+"</formula>
    </cfRule>
  </conditionalFormatting>
  <conditionalFormatting sqref="B3:C3">
    <cfRule type="expression" dxfId="0" priority="32">
      <formula>$C3="5x2+"</formula>
    </cfRule>
  </conditionalFormatting>
  <conditionalFormatting sqref="B3:C3">
    <cfRule type="expression" dxfId="0" priority="33">
      <formula>$C3="10x1+"</formula>
    </cfRule>
  </conditionalFormatting>
  <conditionalFormatting sqref="B3:C3">
    <cfRule type="expression" dxfId="0" priority="34">
      <formula>$C3="6x2+"</formula>
    </cfRule>
  </conditionalFormatting>
  <conditionalFormatting sqref="B3:C3">
    <cfRule type="expression" dxfId="0" priority="35">
      <formula>$C3="5RM"</formula>
    </cfRule>
  </conditionalFormatting>
  <conditionalFormatting sqref="B3:C3">
    <cfRule type="expression" dxfId="0" priority="36">
      <formula>$C3="3x5+"</formula>
    </cfRule>
  </conditionalFormatting>
  <conditionalFormatting sqref="B3:C3">
    <cfRule type="expression" dxfId="0" priority="37">
      <formula>$C3="4x3+"</formula>
    </cfRule>
  </conditionalFormatting>
  <conditionalFormatting sqref="K25">
    <cfRule type="expression" dxfId="0" priority="38">
      <formula>$C25="5x2+"</formula>
    </cfRule>
  </conditionalFormatting>
  <conditionalFormatting sqref="K25">
    <cfRule type="expression" dxfId="0" priority="39">
      <formula>$C25="10x1+"</formula>
    </cfRule>
  </conditionalFormatting>
  <conditionalFormatting sqref="K25">
    <cfRule type="expression" dxfId="0" priority="40">
      <formula>$C25="6x2+"</formula>
    </cfRule>
  </conditionalFormatting>
  <conditionalFormatting sqref="B14:C14">
    <cfRule type="expression" dxfId="0" priority="41">
      <formula>$C14="5x3+"</formula>
    </cfRule>
  </conditionalFormatting>
  <conditionalFormatting sqref="B14:C14">
    <cfRule type="expression" dxfId="0" priority="42">
      <formula>$C14="5x2+"</formula>
    </cfRule>
  </conditionalFormatting>
  <conditionalFormatting sqref="B14:C14">
    <cfRule type="expression" dxfId="0" priority="43">
      <formula>$C14="10x1+"</formula>
    </cfRule>
  </conditionalFormatting>
  <conditionalFormatting sqref="B14:C14">
    <cfRule type="expression" dxfId="0" priority="44">
      <formula>$C14="6x2+"</formula>
    </cfRule>
  </conditionalFormatting>
  <conditionalFormatting sqref="B14:C14">
    <cfRule type="expression" dxfId="0" priority="45">
      <formula>$C14="5RM"</formula>
    </cfRule>
  </conditionalFormatting>
  <conditionalFormatting sqref="B14:C14">
    <cfRule type="expression" dxfId="0" priority="46">
      <formula>$C14="3x5+"</formula>
    </cfRule>
  </conditionalFormatting>
  <conditionalFormatting sqref="B14:C14">
    <cfRule type="expression" dxfId="0" priority="47">
      <formula>$C14="4x3+"</formula>
    </cfRule>
  </conditionalFormatting>
  <conditionalFormatting sqref="D14:F15">
    <cfRule type="expression" dxfId="0" priority="48">
      <formula>$C14="5x3+"</formula>
    </cfRule>
  </conditionalFormatting>
  <conditionalFormatting sqref="D14:F15">
    <cfRule type="expression" dxfId="0" priority="49">
      <formula>$C14="5x2+"</formula>
    </cfRule>
  </conditionalFormatting>
  <conditionalFormatting sqref="D14:F15">
    <cfRule type="expression" dxfId="0" priority="50">
      <formula>$C14="10x1+"</formula>
    </cfRule>
  </conditionalFormatting>
  <conditionalFormatting sqref="D14:F15">
    <cfRule type="expression" dxfId="0" priority="51">
      <formula>$C14="6x2+"</formula>
    </cfRule>
  </conditionalFormatting>
  <conditionalFormatting sqref="D14:F15">
    <cfRule type="expression" dxfId="0" priority="52">
      <formula>$C14="5RM"</formula>
    </cfRule>
  </conditionalFormatting>
  <conditionalFormatting sqref="D14:F15">
    <cfRule type="expression" dxfId="0" priority="53">
      <formula>$C14="3x5+"</formula>
    </cfRule>
  </conditionalFormatting>
  <conditionalFormatting sqref="D14:F15">
    <cfRule type="expression" dxfId="0" priority="54">
      <formula>$C14="4x3+"</formula>
    </cfRule>
  </conditionalFormatting>
  <conditionalFormatting sqref="B25:C25 G25:J25">
    <cfRule type="expression" dxfId="0" priority="55">
      <formula>$C25="5x3+"</formula>
    </cfRule>
  </conditionalFormatting>
  <conditionalFormatting sqref="B25:C25 G25:J25">
    <cfRule type="expression" dxfId="0" priority="56">
      <formula>$C25="5x2+"</formula>
    </cfRule>
  </conditionalFormatting>
  <conditionalFormatting sqref="B25:C25 G25:J25">
    <cfRule type="expression" dxfId="0" priority="57">
      <formula>$C25="10x1+"</formula>
    </cfRule>
  </conditionalFormatting>
  <conditionalFormatting sqref="B25:C25 L25 G25:J25">
    <cfRule type="expression" dxfId="0" priority="58">
      <formula>$C25="6x2+"</formula>
    </cfRule>
  </conditionalFormatting>
  <conditionalFormatting sqref="B25:C25">
    <cfRule type="expression" dxfId="0" priority="59">
      <formula>$C25="5RM"</formula>
    </cfRule>
  </conditionalFormatting>
  <conditionalFormatting sqref="G26:K26">
    <cfRule type="expression" dxfId="0" priority="60">
      <formula>$C25="10x1+"</formula>
    </cfRule>
  </conditionalFormatting>
  <conditionalFormatting sqref="B25:C25 G25:I25">
    <cfRule type="expression" dxfId="0" priority="61">
      <formula>$C25="3x5+"</formula>
    </cfRule>
  </conditionalFormatting>
  <conditionalFormatting sqref="B25:C25 G25:J25">
    <cfRule type="expression" dxfId="0" priority="62">
      <formula>$C25="4x3+"</formula>
    </cfRule>
  </conditionalFormatting>
  <conditionalFormatting sqref="D25:F26">
    <cfRule type="expression" dxfId="0" priority="63">
      <formula>$C25="5x3+"</formula>
    </cfRule>
  </conditionalFormatting>
  <conditionalFormatting sqref="D25:F26">
    <cfRule type="expression" dxfId="0" priority="64">
      <formula>$C25="5x2+"</formula>
    </cfRule>
  </conditionalFormatting>
  <conditionalFormatting sqref="D25:F26">
    <cfRule type="expression" dxfId="0" priority="65">
      <formula>$C25="10x1+"</formula>
    </cfRule>
  </conditionalFormatting>
  <conditionalFormatting sqref="D25:F26">
    <cfRule type="expression" dxfId="0" priority="66">
      <formula>$C25="6x2+"</formula>
    </cfRule>
  </conditionalFormatting>
  <conditionalFormatting sqref="D25:F26">
    <cfRule type="expression" dxfId="0" priority="67">
      <formula>$C25="5RM"</formula>
    </cfRule>
  </conditionalFormatting>
  <conditionalFormatting sqref="D25:F26">
    <cfRule type="expression" dxfId="0" priority="68">
      <formula>$C25="3x5+"</formula>
    </cfRule>
  </conditionalFormatting>
  <conditionalFormatting sqref="D25:F26">
    <cfRule type="expression" dxfId="0" priority="69">
      <formula>$C25="4x3+"</formula>
    </cfRule>
  </conditionalFormatting>
  <conditionalFormatting sqref="A14">
    <cfRule type="expression" dxfId="0" priority="70">
      <formula>$C14="5x3+"</formula>
    </cfRule>
  </conditionalFormatting>
  <conditionalFormatting sqref="A14">
    <cfRule type="expression" dxfId="0" priority="71">
      <formula>$C14="5x2+"</formula>
    </cfRule>
  </conditionalFormatting>
  <conditionalFormatting sqref="A14">
    <cfRule type="expression" dxfId="0" priority="72">
      <formula>$C14="10x1+"</formula>
    </cfRule>
  </conditionalFormatting>
  <conditionalFormatting sqref="A14">
    <cfRule type="expression" dxfId="0" priority="73">
      <formula>$C14="6x2+"</formula>
    </cfRule>
  </conditionalFormatting>
  <conditionalFormatting sqref="A14">
    <cfRule type="expression" dxfId="0" priority="74">
      <formula>$C14="5RM"</formula>
    </cfRule>
  </conditionalFormatting>
  <conditionalFormatting sqref="A14">
    <cfRule type="expression" dxfId="0" priority="75">
      <formula>$C14="3x5+"</formula>
    </cfRule>
  </conditionalFormatting>
  <conditionalFormatting sqref="A14">
    <cfRule type="expression" dxfId="0" priority="76">
      <formula>$C14="4x3+"</formula>
    </cfRule>
  </conditionalFormatting>
  <conditionalFormatting sqref="A25">
    <cfRule type="expression" dxfId="0" priority="77">
      <formula>$C25="5x3+"</formula>
    </cfRule>
  </conditionalFormatting>
  <conditionalFormatting sqref="A25">
    <cfRule type="expression" dxfId="0" priority="78">
      <formula>$C25="5x2+"</formula>
    </cfRule>
  </conditionalFormatting>
  <conditionalFormatting sqref="A25">
    <cfRule type="expression" dxfId="0" priority="79">
      <formula>$C25="10x1+"</formula>
    </cfRule>
  </conditionalFormatting>
  <conditionalFormatting sqref="A25">
    <cfRule type="expression" dxfId="0" priority="80">
      <formula>$C25="6x2+"</formula>
    </cfRule>
  </conditionalFormatting>
  <conditionalFormatting sqref="A25">
    <cfRule type="expression" dxfId="0" priority="81">
      <formula>$C25="5RM"</formula>
    </cfRule>
  </conditionalFormatting>
  <conditionalFormatting sqref="A25">
    <cfRule type="expression" dxfId="0" priority="82">
      <formula>$C25="3x5+"</formula>
    </cfRule>
  </conditionalFormatting>
  <conditionalFormatting sqref="A25">
    <cfRule type="expression" dxfId="0" priority="83">
      <formula>$C25="4x3+"</formula>
    </cfRule>
  </conditionalFormatting>
  <conditionalFormatting sqref="A3">
    <cfRule type="expression" dxfId="0" priority="84">
      <formula>$C3="5x3+"</formula>
    </cfRule>
  </conditionalFormatting>
  <conditionalFormatting sqref="A3">
    <cfRule type="expression" dxfId="0" priority="85">
      <formula>$C3="5x2+"</formula>
    </cfRule>
  </conditionalFormatting>
  <conditionalFormatting sqref="A3">
    <cfRule type="expression" dxfId="0" priority="86">
      <formula>$C3="10x1+"</formula>
    </cfRule>
  </conditionalFormatting>
  <conditionalFormatting sqref="A3">
    <cfRule type="expression" dxfId="0" priority="87">
      <formula>$C3="6x2+"</formula>
    </cfRule>
  </conditionalFormatting>
  <conditionalFormatting sqref="A3">
    <cfRule type="expression" dxfId="0" priority="88">
      <formula>$C3="5RM"</formula>
    </cfRule>
  </conditionalFormatting>
  <conditionalFormatting sqref="A3">
    <cfRule type="expression" dxfId="0" priority="89">
      <formula>$C3="3x5+"</formula>
    </cfRule>
  </conditionalFormatting>
  <conditionalFormatting sqref="A3">
    <cfRule type="expression" dxfId="0" priority="90">
      <formula>$C3="4x3+"</formula>
    </cfRule>
  </conditionalFormatting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>
        <f>IF('4D Semana 2'!B3="Retest","Wgt",IF(AND(Z3=0,R3=0),"Retest",IF(Z3+AA3=3,'4D Semana 2'!B3+AC3,IF(Z3+AA3=5,'4D Semana 2'!B3+N3,'4D Semana 2'!B3))))</f>
        <v>68</v>
      </c>
      <c r="C3" s="123" t="str">
        <f>IF(B3="Retest","5RM",IF(AND('4D Semana 2'!B3="Retest",Personalizacion!$K13="Default"),"5x3+",IF(AND('4D Semana 2'!B3="Retest",Personalizacion!$K13="Modified"),"3x5+",IF(SUM('4D Semana 2'!G3:L4)&gt;=X3,'4D Semana 2'!C3,IF('4D Semana 2'!C3="5x3+","6x2+",IF('4D Semana 2'!C3="6x2+","10x1+",IF('4D Semana 2'!C3="10x1+","5RM",IF('4D Semana 2'!C3="3x5+","4x3+",IF('4D Semana 2'!C3="4x3+","5x2+","5RM")))))))))</f>
        <v>10x1+</v>
      </c>
      <c r="D3" s="192">
        <f t="shared" ref="D3:F3" si="1">T3</f>
        <v>40</v>
      </c>
      <c r="E3" s="192">
        <f t="shared" si="1"/>
        <v>47.5</v>
      </c>
      <c r="F3" s="192">
        <f t="shared" si="1"/>
        <v>57.5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2'!C3="10x1+",'4D Semana 2'!C3="5x2+"),0,1)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40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47.5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57.5</v>
      </c>
      <c r="W3" s="4"/>
      <c r="X3" s="201">
        <f>IF(OR('4D Semana 2'!C3="5x3+",'4D Semana 2'!C3="3x5+"),15,IF(OR('4D Semana 2'!C3="6x2+",'4D Semana 2'!C3="4x3+"),12,10))</f>
        <v>12</v>
      </c>
      <c r="Y3" s="4">
        <f>SUMPRODUCT('4D Semana 2'!G3:L3+'4D Semana 2'!G4:L4)</f>
        <v>0</v>
      </c>
      <c r="Z3" s="127">
        <f>IF(Y3&gt;=X3,"1",0)</f>
        <v>0</v>
      </c>
      <c r="AA3" s="4">
        <f>IF(Personalizacion!$K$9="Modified",2,4)</f>
        <v>4</v>
      </c>
      <c r="AB3" s="4">
        <f>IF('4D Semana 2'!C3="5x3+",'4D Semana 2'!K3,IF('4D Semana 2'!C3="3x5+",'4D Semana 2'!I3,0))</f>
        <v>0</v>
      </c>
      <c r="AC3" s="4" t="str">
        <f>IF('4D Semana 2'!C3="5x3+",IF(AND(AB3&gt;=3,AB3&lt;=4),N3,IF(AND(AB3&gt;=5,AB3&lt;=7),O3,P3)),IF(AND(AB3&gt;=5,AB3&lt;=6),N3,IF(AND(AB3&gt;=7,AB3&lt;=8),O3,P3)))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1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1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 t="str">
        <f t="array" ref="AQ3">IF(OR($B3="Wgt",$B3="Reset",$B3="Retest"),0,IF(Personalizacion!$K$6="Lbs",INDEX(#REF!,MATCH($B3,#REF!,0)),"-"))</f>
        <v>-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>
        <f>IF(OR('4D Semana 2'!B5="Reset",'4D Semana 2'!B5="Wgt"),"Wgt",IF(SUMPRODUCT('4D Semana 2'!G5:J5)&gt;=X5,SUM('4D Semana 2'!B5+N5),IF(OR('4D Semana 2'!C5="3x6",'4D Semana 2'!C5="4x4"),"Reset",'4D Semana 2'!B5)))</f>
        <v>68</v>
      </c>
      <c r="C5" s="142" t="str">
        <f>IF(AND('4D Semana 2'!B5="Reset",Personalizacion!$K$14="Default"),"3x10",IF(AND('4D Semana 2'!B5="Reset",Personalizacion!$K$14="Modified"),"4x8",IF(SUMPRODUCT('4D Semana 2'!G5:J5)&gt;=X5,'4D Semana 2'!C5,IF('4D Semana 2'!C5="3x10","3x8",IF('4D Semana 2'!C5="3x8","3x6",IF('4D Semana 2'!C5="3x6","Wgt",IF('4D Semana 2'!C5="4x8","4x6",IF('4D Semana 2'!C5="4x6","4x4","Wgt"))))))))</f>
        <v>3x6</v>
      </c>
      <c r="D5" s="144">
        <f t="shared" ref="D5:F5" si="2">T5</f>
        <v>40</v>
      </c>
      <c r="E5" s="144">
        <f t="shared" si="2"/>
        <v>47.5</v>
      </c>
      <c r="F5" s="144">
        <f t="shared" si="2"/>
        <v>57.5</v>
      </c>
      <c r="G5" s="144"/>
      <c r="H5" s="144"/>
      <c r="I5" s="144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40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47.5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57.5</v>
      </c>
      <c r="W5" s="4"/>
      <c r="X5" s="4">
        <f>IF('4D Semana 2'!C5="3x10",30,IF('4D Semana 2'!C5="4x8",32,IF(OR('4D Semana 2'!C5="3x8",'4D Semana 2'!C5="4x6"),24,IF('4D Semana 2'!C5="3x6",18,16))))</f>
        <v>24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1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1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 t="str">
        <f t="array" ref="AQ5">IF(OR($B5="Wgt",$B5="Reset",$B5="Retest"),0,IF(Personalizacion!$K$6="Lbs",INDEX(#REF!,MATCH($B5,#REF!,0)),"-"))</f>
        <v>-</v>
      </c>
      <c r="AR5" s="4"/>
    </row>
    <row r="6">
      <c r="A6" s="141" t="str">
        <f>IF(Personalizacion!$I$15="Opt Tier 2","",Personalizacion!$I$15)</f>
        <v/>
      </c>
      <c r="B6" s="142" t="str">
        <f>IF(OR('4D Semana 2'!B6="Reset",'4D Semana 2'!B6="Wgt"),"Wgt",IF(SUMPRODUCT('4D Semana 2'!G6:J6)&gt;=X6,SUM('4D Semana 2'!B6+N6),IF(OR('4D Semana 2'!C6="3x6",'4D Semana 2'!C6="4x4"),"Reset",'4D Semana 2'!B6)))</f>
        <v/>
      </c>
      <c r="C6" s="142" t="str">
        <f>IF(AND('4D Semana 2'!B6="Reset",Personalizacion!$K$14="Default"),"3x10",IF(AND('4D Semana 2'!B6="Reset",Personalizacion!$K$14="Modified"),"4x8",IF(SUMPRODUCT('4D Semana 2'!G6:J6)&gt;=X6,'4D Semana 2'!C6,IF('4D Semana 2'!C6="3x10","3x8",IF('4D Semana 2'!C6="3x8","3x6",IF('4D Semana 2'!C6="3x6","Wgt",IF('4D Semana 2'!C6="4x8","4x6",IF('4D Semana 2'!C6="4x6","4x4","Wgt"))))))))</f>
        <v>4x4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4"/>
      <c r="J6" s="12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2'!C6="3x10",30,IF('4D Semana 2'!C6="4x8",32,IF(OR('4D Semana 2'!C6="3x8",'4D Semana 2'!C6="4x6"),24,IF('4D Semana 2'!C6="3x6",18,16))))</f>
        <v>24</v>
      </c>
      <c r="Y6" s="4"/>
      <c r="Z6" s="4"/>
      <c r="AA6" s="4"/>
      <c r="AB6" s="4"/>
      <c r="AC6" s="4"/>
      <c r="AD6" s="4">
        <f t="shared" si="4"/>
        <v>0</v>
      </c>
      <c r="AE6" s="128" t="str">
        <f t="array" ref="AE6">IF(OR($B6="Wgt",$B6="Reset",$B6="Retest"),0,IF(Personalizacion!$K$6="Lbs",INDEX(#REF!,MATCH($B6,#REF!,0)),INDEX('Kg BarCalc'!B:B,MATCH($B6,'Kg BarCalc'!$A:$A,0))))</f>
        <v>-</v>
      </c>
      <c r="AF6" s="129" t="str">
        <f t="array" ref="AF6">IF(OR($B6="Wgt",$B6="Reset",$B6="Retest"),0,IF(Personalizacion!$K$6="Lbs",INDEX(#REF!,MATCH($B6,#REF!,0)),INDEX('Kg BarCalc'!C:C,MATCH($B6,'Kg BarCalc'!$A:$A,0))))</f>
        <v>-</v>
      </c>
      <c r="AG6" s="130" t="str">
        <f t="array" ref="AG6">IF(OR($B6="Wgt",$B6="Reset",$B6="Retest"),0,IF(Personalizacion!$K$6="Lbs",INDEX(#REF!,MATCH($B6,#REF!,0)),INDEX('Kg BarCalc'!D:D,MATCH($B6,'Kg BarCalc'!$A:$A,0))))</f>
        <v>B</v>
      </c>
      <c r="AH6" s="131" t="str">
        <f t="array" ref="AH6">IF(OR($B6="Wgt",$B6="Reset",$B6="Retest"),0,IF(Personalizacion!$K$6="Lbs",INDEX(#REF!,MATCH($B6,#REF!,0)),INDEX('Kg BarCalc'!E:E,MATCH($B6,'Kg BarCalc'!$A:$A,0))))</f>
        <v>A</v>
      </c>
      <c r="AI6" s="132" t="str">
        <f t="array" ref="AI6">IF(OR($B6="Wgt",$B6="Reset",$B6="Retest"),0,IF(Personalizacion!$K$6="Lbs",INDEX(#REF!,MATCH($B6,#REF!,0)),INDEX('Kg BarCalc'!F:F,MATCH($B6,'Kg BarCalc'!$A:$A,0))))</f>
        <v>R</v>
      </c>
      <c r="AJ6" s="133" t="str">
        <f t="array" ref="AJ6">IF(OR($B6="Wgt",$B6="Reset",$B6="Retest"),0,IF(Personalizacion!$K$6="Lbs",INDEX(#REF!,MATCH($B6,#REF!,0)),INDEX('Kg BarCalc'!G:G,MATCH($B6,'Kg BarCalc'!$A:$A,0))))</f>
        <v>-</v>
      </c>
      <c r="AK6" s="129" t="str">
        <f t="array" ref="AK6">IF(OR($B6="Wgt",$B6="Reset",$B6="Retest"),0,IF(Personalizacion!$K$6="Lbs",INDEX(#REF!,MATCH($B6,#REF!,0)),INDEX('Kg BarCalc'!H:H,MATCH($B6,'Kg BarCalc'!$A:$A,0))))</f>
        <v>O</v>
      </c>
      <c r="AL6" s="131" t="str">
        <f t="array" ref="AL6">IF(OR($B6="Wgt",$B6="Reset",$B6="Retest"),0,IF(Personalizacion!$K$6="Lbs",INDEX(#REF!,MATCH($B6,#REF!,0)),INDEX('Kg BarCalc'!I:I,MATCH($B6,'Kg BarCalc'!$A:$A,0))))</f>
        <v>N</v>
      </c>
      <c r="AM6" s="101" t="str">
        <f t="array" ref="AM6">IF(OR($B6="Wgt",$B6="Reset",$B6="Retest"),0,IF(Personalizacion!$K$6="Lbs",INDEX(#REF!,MATCH($B6,#REF!,0)),INDEX('Kg BarCalc'!J:J,MATCH($B6,'Kg BarCalc'!$A:$A,0))))</f>
        <v>L</v>
      </c>
      <c r="AN6" s="128" t="str">
        <f t="array" ref="AN6">IF(OR($B6="Wgt",$B6="Reset",$B6="Retest"),0,IF(Personalizacion!$K$6="Lbs",INDEX(#REF!,MATCH($B6,#REF!,0)),INDEX('Kg BarCalc'!K:K,MATCH($B6,'Kg BarCalc'!$A:$A,0))))</f>
        <v>Y</v>
      </c>
      <c r="AO6" s="129" t="str">
        <f t="array" ref="AO6">IF(OR($B6="Wgt",$B6="Reset",$B6="Retest"),0,IF(Personalizacion!$K$6="Lbs",INDEX(#REF!,MATCH($B6,#REF!,0)),INDEX('Kg BarCalc'!L:L,MATCH($B6,'Kg BarCalc'!$A:$A,0))))</f>
        <v>-</v>
      </c>
      <c r="AP6" s="131" t="str">
        <f t="array" ref="AP6">IF(OR($B6="Wgt",$B6="Reset",$B6="Retest"),0,IF(Personalizacion!$K$6="Lbs",INDEX(#REF!,MATCH($B6,#REF!,0)),INDEX('Kg BarCalc'!M:M,MATCH($B6,'Kg BarCalc'!$A:$A,0))))</f>
        <v>-</v>
      </c>
      <c r="AQ6" s="133" t="str">
        <f t="array" ref="AQ6">IF(OR($B6="Wgt",$B6="Reset",$B6="Retest"),0,IF(Personalizacion!$K$6="Lbs",INDEX(#REF!,MATCH($B6,#REF!,0)),"-"))</f>
        <v>-</v>
      </c>
      <c r="AR6" s="4"/>
    </row>
    <row r="7" ht="15.0" customHeight="1">
      <c r="A7" s="150" t="str">
        <f>Personalizacion!$I$16</f>
        <v>Jalon al pecho</v>
      </c>
      <c r="B7" s="151">
        <f>IF('4D Semana 2'!B7="Wgt","Wgt",IF(Personalizacion!$K$16="Default",IF('4D Semana 2'!I7&gt;=25,'4D Semana 2'!B7+N7,'4D Semana 2'!B7),IF('4D Semana 2'!J7&gt;=18,'4D Semana 2'!B7+N7,'4D Semana 2'!B7)))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2'!B8="Wgt","Wgt",IF(Personalizacion!$K$16="Default",IF('4D Semana 2'!I8&gt;=25,'4D Semana 2'!B8+N8,'4D Semana 2'!B8),IF('4D Semana 2'!J8&gt;=18,'4D Semana 2'!B8+N8,'4D Semana 2'!B8)))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2'!B9="Wgt","Wgt",IF(Personalizacion!$K$16="Default",IF('4D Semana 2'!I9&gt;=25,'4D Semana 2'!B9+N9,'4D Semana 2'!B9),IF('4D Semana 2'!J9&gt;=18,'4D Semana 2'!B9+N9,'4D Semana 2'!B9)))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2'!B10="Wgt","Wgt",IF(Personalizacion!$K$16="Default",IF('4D Semana 2'!I10&gt;=25,'4D Semana 2'!B10+N10,'4D Semana 2'!B10),IF('4D Semana 2'!J10&gt;=18,'4D Semana 2'!B10+N10,'4D Semana 2'!B10)))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>
        <f>IF('4D Semana 2'!B14="Retest","Wgt",IF(AND(Z14=0,R14=0),"Retest",IF(Z14+AA14=3,'4D Semana 2'!B14+AC14,IF(Z14+AA14=5,'4D Semana 2'!B14+N14,'4D Semana 2'!B14))))</f>
        <v>68</v>
      </c>
      <c r="C14" s="123" t="str">
        <f>IF(B14="Retest","5RM",IF(AND('4D Semana 2'!B14="Retest",Personalizacion!$K24="Default"),"5x3+",IF(AND('4D Semana 2'!B14="Retest",Personalizacion!$K24="Modified"),"3x5+",IF(SUM('4D Semana 2'!G14:L15)&gt;=X14,'4D Semana 2'!C14,IF('4D Semana 2'!C14="5x3+","6x2+",IF('4D Semana 2'!C14="6x2+","10x1+",IF('4D Semana 2'!C14="10x1+","5RM",IF('4D Semana 2'!C14="3x5+","4x3+",IF('4D Semana 2'!C14="4x3+","5x2+","5RM")))))))))</f>
        <v>10x1+</v>
      </c>
      <c r="D14" s="192">
        <f t="shared" ref="D14:F14" si="5">T14</f>
        <v>40</v>
      </c>
      <c r="E14" s="192">
        <f t="shared" si="5"/>
        <v>47.5</v>
      </c>
      <c r="F14" s="192">
        <f t="shared" si="5"/>
        <v>57.5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2'!C14="10x1+",'4D Semana 2'!C14="5x2+"),0,1)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40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47.5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57.5</v>
      </c>
      <c r="W14" s="4"/>
      <c r="X14" s="201">
        <f>IF(OR('4D Semana 2'!C14="5x3+",'4D Semana 2'!C14="3x5+"),15,IF(OR('4D Semana 2'!C14="6x2+",'4D Semana 2'!C14="4x3+"),12,10))</f>
        <v>12</v>
      </c>
      <c r="Y14" s="4">
        <f>SUMPRODUCT('4D Semana 2'!G14:L14+'4D Semana 2'!G15:L15)</f>
        <v>0</v>
      </c>
      <c r="Z14" s="127">
        <f>IF(Y14&gt;=X14,"1",0)</f>
        <v>0</v>
      </c>
      <c r="AA14" s="4">
        <f>IF(Personalizacion!$K$9="Modified",2,4)</f>
        <v>4</v>
      </c>
      <c r="AB14" s="4">
        <f>IF('4D Semana 2'!C14="5x3+",'4D Semana 2'!K14,IF('4D Semana 2'!C14="3x5+",'4D Semana 2'!I14,0))</f>
        <v>0</v>
      </c>
      <c r="AC14" s="4" t="str">
        <f>IF('4D Semana 2'!C14="5x3+",IF(AND(AB14&gt;=3,AB14&lt;=4),N14,IF(AND(AB14&gt;=5,AB14&lt;=7),O14,P14)),IF(AND(AB14&gt;=5,AB14&lt;=6),N14,IF(AND(AB14&gt;=7,AB14&lt;=8),O14,P14)))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1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1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 t="str">
        <f t="array" ref="AQ14">IF(OR($B14="Wgt",$B14="Reset",$B14="Retest"),0,IF(Personalizacion!$K$6="Lbs",INDEX(#REF!,MATCH($B14,#REF!,0)),"-"))</f>
        <v>-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>
        <f>IF(OR('4D Semana 2'!B16="Reset",'4D Semana 2'!B16="Wgt"),"Wgt",IF(SUMPRODUCT('4D Semana 2'!G16:J16)&gt;=X16,SUM('4D Semana 2'!B16+N16),IF(OR('4D Semana 2'!C16="3x6",'4D Semana 2'!C16="4x4"),"Reset",'4D Semana 2'!B16)))</f>
        <v>68</v>
      </c>
      <c r="C16" s="142" t="str">
        <f>IF(AND('4D Semana 2'!B16="Reset",Personalizacion!$K$14="Default"),"3x10",IF(AND('4D Semana 2'!B16="Reset",Personalizacion!$K$14="Modified"),"4x8",IF(SUMPRODUCT('4D Semana 2'!G16:J16)&gt;=X16,'4D Semana 2'!C16,IF('4D Semana 2'!C16="3x10","3x8",IF('4D Semana 2'!C16="3x8","3x6",IF('4D Semana 2'!C16="3x6","Wgt",IF('4D Semana 2'!C16="4x8","4x6",IF('4D Semana 2'!C16="4x6","4x4","Wgt"))))))))</f>
        <v>3x6</v>
      </c>
      <c r="D16" s="144">
        <f t="shared" ref="D16:F16" si="6">T16</f>
        <v>40</v>
      </c>
      <c r="E16" s="144">
        <f t="shared" si="6"/>
        <v>47.5</v>
      </c>
      <c r="F16" s="144">
        <f t="shared" si="6"/>
        <v>57.5</v>
      </c>
      <c r="G16" s="144"/>
      <c r="H16" s="144"/>
      <c r="I16" s="144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40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47.5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57.5</v>
      </c>
      <c r="W16" s="4"/>
      <c r="X16" s="4">
        <f>IF('4D Semana 2'!C16="3x10",30,IF('4D Semana 2'!C16="4x8",32,IF(OR('4D Semana 2'!C16="3x8",'4D Semana 2'!C16="4x6"),24,IF('4D Semana 2'!C16="3x6",18,16))))</f>
        <v>24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1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1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 t="str">
        <f t="array" ref="AQ16">IF(OR($B16="Wgt",$B16="Reset",$B16="Retest"),0,IF(Personalizacion!$K$6="Lbs",INDEX(#REF!,MATCH($B16,#REF!,0)),"-"))</f>
        <v>-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2'!B17="Reset",'4D Semana 2'!B17="Wgt"),"Wgt",IF(SUMPRODUCT('4D Semana 2'!G17:J17)&gt;=X17,SUM('4D Semana 2'!B17+N17),IF(OR('4D Semana 2'!C17="3x6",'4D Semana 2'!C17="4x4"),"Reset",'4D Semana 2'!B17)))</f>
        <v/>
      </c>
      <c r="C17" s="142" t="str">
        <f>IF(AND('4D Semana 2'!B17="Reset",Personalizacion!$K$14="Default"),"3x10",IF(AND('4D Semana 2'!B17="Reset",Personalizacion!$K$14="Modified"),"4x8",IF(SUMPRODUCT('4D Semana 2'!G17:J17)&gt;=X17,'4D Semana 2'!C17,IF('4D Semana 2'!C17="3x10","3x8",IF('4D Semana 2'!C17="3x8","3x6",IF('4D Semana 2'!C17="3x6","Wgt",IF('4D Semana 2'!C17="4x8","4x6",IF('4D Semana 2'!C17="4x6","4x4","Wgt"))))))))</f>
        <v>4x4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17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2'!C17="3x10",30,IF('4D Semana 2'!C17="4x8",32,IF(OR('4D Semana 2'!C17="3x8",'4D Semana 2'!C17="4x6"),24,IF('4D Semana 2'!C17="3x6",18,16))))</f>
        <v>24</v>
      </c>
      <c r="Y17" s="4"/>
      <c r="Z17" s="4"/>
      <c r="AA17" s="4"/>
      <c r="AB17" s="4"/>
      <c r="AC17" s="4"/>
      <c r="AD17" s="4">
        <f t="shared" si="8"/>
        <v>0</v>
      </c>
      <c r="AE17" s="128" t="str">
        <f t="array" ref="AE17">IF(OR($B17="Wgt",$B17="Reset",$B17="Retest"),0,IF(Personalizacion!$K$6="Lbs",INDEX(#REF!,MATCH($B17,#REF!,0)),INDEX('Kg BarCalc'!B:B,MATCH($B17,'Kg BarCalc'!$A:$A,0))))</f>
        <v>-</v>
      </c>
      <c r="AF17" s="129" t="str">
        <f t="array" ref="AF17">IF(OR($B17="Wgt",$B17="Reset",$B17="Retest"),0,IF(Personalizacion!$K$6="Lbs",INDEX(#REF!,MATCH($B17,#REF!,0)),INDEX('Kg BarCalc'!C:C,MATCH($B17,'Kg BarCalc'!$A:$A,0))))</f>
        <v>-</v>
      </c>
      <c r="AG17" s="130" t="str">
        <f t="array" ref="AG17">IF(OR($B17="Wgt",$B17="Reset",$B17="Retest"),0,IF(Personalizacion!$K$6="Lbs",INDEX(#REF!,MATCH($B17,#REF!,0)),INDEX('Kg BarCalc'!D:D,MATCH($B17,'Kg BarCalc'!$A:$A,0))))</f>
        <v>B</v>
      </c>
      <c r="AH17" s="131" t="str">
        <f t="array" ref="AH17">IF(OR($B17="Wgt",$B17="Reset",$B17="Retest"),0,IF(Personalizacion!$K$6="Lbs",INDEX(#REF!,MATCH($B17,#REF!,0)),INDEX('Kg BarCalc'!E:E,MATCH($B17,'Kg BarCalc'!$A:$A,0))))</f>
        <v>A</v>
      </c>
      <c r="AI17" s="132" t="str">
        <f t="array" ref="AI17">IF(OR($B17="Wgt",$B17="Reset",$B17="Retest"),0,IF(Personalizacion!$K$6="Lbs",INDEX(#REF!,MATCH($B17,#REF!,0)),INDEX('Kg BarCalc'!F:F,MATCH($B17,'Kg BarCalc'!$A:$A,0))))</f>
        <v>R</v>
      </c>
      <c r="AJ17" s="133" t="str">
        <f t="array" ref="AJ17">IF(OR($B17="Wgt",$B17="Reset",$B17="Retest"),0,IF(Personalizacion!$K$6="Lbs",INDEX(#REF!,MATCH($B17,#REF!,0)),INDEX('Kg BarCalc'!G:G,MATCH($B17,'Kg BarCalc'!$A:$A,0))))</f>
        <v>-</v>
      </c>
      <c r="AK17" s="129" t="str">
        <f t="array" ref="AK17">IF(OR($B17="Wgt",$B17="Reset",$B17="Retest"),0,IF(Personalizacion!$K$6="Lbs",INDEX(#REF!,MATCH($B17,#REF!,0)),INDEX('Kg BarCalc'!H:H,MATCH($B17,'Kg BarCalc'!$A:$A,0))))</f>
        <v>O</v>
      </c>
      <c r="AL17" s="131" t="str">
        <f t="array" ref="AL17">IF(OR($B17="Wgt",$B17="Reset",$B17="Retest"),0,IF(Personalizacion!$K$6="Lbs",INDEX(#REF!,MATCH($B17,#REF!,0)),INDEX('Kg BarCalc'!I:I,MATCH($B17,'Kg BarCalc'!$A:$A,0))))</f>
        <v>N</v>
      </c>
      <c r="AM17" s="101" t="str">
        <f t="array" ref="AM17">IF(OR($B17="Wgt",$B17="Reset",$B17="Retest"),0,IF(Personalizacion!$K$6="Lbs",INDEX(#REF!,MATCH($B17,#REF!,0)),INDEX('Kg BarCalc'!J:J,MATCH($B17,'Kg BarCalc'!$A:$A,0))))</f>
        <v>L</v>
      </c>
      <c r="AN17" s="128" t="str">
        <f t="array" ref="AN17">IF(OR($B17="Wgt",$B17="Reset",$B17="Retest"),0,IF(Personalizacion!$K$6="Lbs",INDEX(#REF!,MATCH($B17,#REF!,0)),INDEX('Kg BarCalc'!K:K,MATCH($B17,'Kg BarCalc'!$A:$A,0))))</f>
        <v>Y</v>
      </c>
      <c r="AO17" s="129" t="str">
        <f t="array" ref="AO17">IF(OR($B17="Wgt",$B17="Reset",$B17="Retest"),0,IF(Personalizacion!$K$6="Lbs",INDEX(#REF!,MATCH($B17,#REF!,0)),INDEX('Kg BarCalc'!L:L,MATCH($B17,'Kg BarCalc'!$A:$A,0))))</f>
        <v>-</v>
      </c>
      <c r="AP17" s="131" t="str">
        <f t="array" ref="AP17">IF(OR($B17="Wgt",$B17="Reset",$B17="Retest"),0,IF(Personalizacion!$K$6="Lbs",INDEX(#REF!,MATCH($B17,#REF!,0)),INDEX('Kg BarCalc'!M:M,MATCH($B17,'Kg BarCalc'!$A:$A,0))))</f>
        <v>-</v>
      </c>
      <c r="AQ17" s="133" t="str">
        <f t="array" ref="AQ17">IF(OR($B17="Wgt",$B17="Reset",$B17="Retest"),0,IF(Personalizacion!$K$6="Lbs",INDEX(#REF!,MATCH($B17,#REF!,0)),"-"))</f>
        <v>-</v>
      </c>
      <c r="AR17" s="4"/>
    </row>
    <row r="18" ht="15.75" customHeight="1">
      <c r="A18" s="151" t="str">
        <f>Personalizacion!$I$24</f>
        <v>Remo con mancuernas</v>
      </c>
      <c r="B18" s="151">
        <f>IF('4D Semana 2'!B18="Wgt","Wgt",IF(Personalizacion!$K$16="Default",IF('4D Semana 2'!I18&gt;=25,'4D Semana 2'!B18+N18,'4D Semana 2'!B18),IF('4D Semana 2'!J18&gt;=18,'4D Semana 2'!B18+N18,'4D Semana 2'!B18)))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2'!B19="Wgt","Wgt",IF(Personalizacion!$K$16="Default",IF('4D Semana 2'!I19&gt;=25,'4D Semana 2'!B19+N19,'4D Semana 2'!B19),IF('4D Semana 2'!J19&gt;=18,'4D Semana 2'!B19+N19,'4D Semana 2'!B19)))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2'!B20="Wgt","Wgt",IF(Personalizacion!$K$16="Default",IF('4D Semana 2'!I20&gt;=25,'4D Semana 2'!B20+N20,'4D Semana 2'!B20),IF('4D Semana 2'!J20&gt;=18,'4D Semana 2'!B20+N20,'4D Semana 2'!B20)))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2'!B21="Wgt","Wgt",IF(Personalizacion!$K$16="Default",IF('4D Semana 2'!I21&gt;=25,'4D Semana 2'!B21+N21,'4D Semana 2'!B21),IF('4D Semana 2'!J21&gt;=18,'4D Semana 2'!B21+N21,'4D Semana 2'!B21)))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>
        <f>IF('4D Semana 2'!B25="Retest","Wgt",IF(AND(Z25=0,R25=0),"Retest",IF(Z25+AA25=3,'4D Semana 2'!B25+AC25,IF(Z25+AA25=5,'4D Semana 2'!B25+N25,'4D Semana 2'!B25))))</f>
        <v>135</v>
      </c>
      <c r="C25" s="123" t="str">
        <f>IF(B25="Retest","5RM",IF(AND('4D Semana 2'!B25="Retest",Personalizacion!$K29="Default"),"5x3+",IF(AND('4D Semana 2'!B25="Retest",Personalizacion!$K29="Modified"),"3x5+",IF(SUM('4D Semana 2'!G25:L26)&gt;=X25,'4D Semana 2'!C25,IF('4D Semana 2'!C25="5x3+","6x2+",IF('4D Semana 2'!C25="6x2+","10x1+",IF('4D Semana 2'!C25="10x1+","5RM",IF('4D Semana 2'!C25="3x5+","4x3+",IF('4D Semana 2'!C25="4x3+","5x2+","5RM")))))))))</f>
        <v>10x1+</v>
      </c>
      <c r="D25" s="192">
        <f t="shared" ref="D25:F25" si="13">T25</f>
        <v>80</v>
      </c>
      <c r="E25" s="192">
        <f t="shared" si="13"/>
        <v>95</v>
      </c>
      <c r="F25" s="192">
        <f t="shared" si="13"/>
        <v>115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2'!C25="10x1+",'4D Semana 2'!C25="5x2+"),0,1)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80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95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115</v>
      </c>
      <c r="W25" s="4"/>
      <c r="X25" s="201">
        <f>IF(OR('4D Semana 2'!C25="5x3+",'4D Semana 2'!C25="3x5+"),15,IF(OR('4D Semana 2'!C25="6x2+",'4D Semana 2'!C25="4x3+"),12,10))</f>
        <v>12</v>
      </c>
      <c r="Y25" s="4">
        <f>SUMPRODUCT('4D Semana 2'!G25:L25+'4D Semana 2'!G26:L26)</f>
        <v>0</v>
      </c>
      <c r="Z25" s="127">
        <f>IF(Y25&gt;=X25,"1",0)</f>
        <v>0</v>
      </c>
      <c r="AA25" s="4">
        <f>IF(Personalizacion!$K$9="Modified",2,4)</f>
        <v>4</v>
      </c>
      <c r="AB25" s="4">
        <f>IF('4D Semana 2'!C25="5x3+",'4D Semana 2'!K25,IF('4D Semana 2'!C25="3x5+",'4D Semana 2'!I25,0))</f>
        <v>0</v>
      </c>
      <c r="AC25" s="4" t="str">
        <f>IF('4D Semana 2'!C25="5x3+",IF(AND(AB25&gt;=3,AB25&lt;=4),N25,IF(AND(AB25&gt;=5,AB25&lt;=7),O25,P25)),IF(AND(AB25&gt;=5,AB25&lt;=6),N25,IF(AND(AB25&gt;=7,AB25&lt;=8),O25,P25)))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2</v>
      </c>
      <c r="AG25" s="130">
        <f t="array" ref="AG25">IF(OR($B25="Wgt",$B25="Reset",$B25="Retest"),0,IF(Personalizacion!$K$6="Lbs",INDEX(#REF!,MATCH($B25,#REF!,0)),INDEX('Kg BarCalc'!D:D,MATCH($B25,'Kg BarCalc'!$A:$A,0))))</f>
        <v>1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1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 t="str">
        <f t="array" ref="AQ25">IF(OR($B25="Wgt",$B25="Reset",$B25="Retest"),0,IF(Personalizacion!$K$6="Lbs",INDEX(#REF!,MATCH($B25,#REF!,0)),"-"))</f>
        <v>-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>
        <f>IF(OR('4D Semana 2'!B27="Reset",'4D Semana 2'!B27="Wgt"),"Wgt",IF(SUMPRODUCT('4D Semana 2'!G27:J27)&gt;=X27,SUM('4D Semana 2'!B27+N27),IF(OR('4D Semana 2'!C27="3x6",'4D Semana 2'!C27="4x4"),"Reset",'4D Semana 2'!B27)))</f>
        <v>95</v>
      </c>
      <c r="C27" s="142" t="str">
        <f>IF(AND('4D Semana 2'!B27="Reset",Personalizacion!$K$14="Default"),"3x10",IF(AND('4D Semana 2'!B27="Reset",Personalizacion!$K$14="Modified"),"4x8",IF(SUMPRODUCT('4D Semana 2'!G27:J27)&gt;=X27,'4D Semana 2'!C27,IF('4D Semana 2'!C27="3x10","3x8",IF('4D Semana 2'!C27="3x8","3x6",IF('4D Semana 2'!C27="3x6","Wgt",IF('4D Semana 2'!C27="4x8","4x6",IF('4D Semana 2'!C27="4x6","4x4","Wgt"))))))))</f>
        <v>3x6</v>
      </c>
      <c r="D27" s="144">
        <f t="shared" ref="D27:F27" si="14">T27</f>
        <v>57.5</v>
      </c>
      <c r="E27" s="144">
        <f t="shared" si="14"/>
        <v>67.5</v>
      </c>
      <c r="F27" s="144">
        <f t="shared" si="14"/>
        <v>80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57.5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67.5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80</v>
      </c>
      <c r="W27" s="4"/>
      <c r="X27" s="4">
        <f>IF('4D Semana 2'!C27="3x10",30,IF('4D Semana 2'!C27="4x8",32,IF(OR('4D Semana 2'!C27="3x8",'4D Semana 2'!C27="4x6"),24,IF('4D Semana 2'!C27="3x6",18,16))))</f>
        <v>24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1</v>
      </c>
      <c r="AG27" s="130">
        <f t="array" ref="AG27">IF(OR($B27="Wgt",$B27="Reset",$B27="Retest"),0,IF(Personalizacion!$K$6="Lbs",INDEX(#REF!,MATCH($B27,#REF!,0)),INDEX('Kg BarCalc'!D:D,MATCH($B27,'Kg BarCalc'!$A:$A,0))))</f>
        <v>1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1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 t="str">
        <f t="array" ref="AQ27">IF(OR($B27="Wgt",$B27="Reset",$B27="Retest"),0,IF(Personalizacion!$K$6="Lbs",INDEX(#REF!,MATCH($B27,#REF!,0)),"-"))</f>
        <v>-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2'!B28="Reset",'4D Semana 2'!B28="Wgt"),"Wgt",IF(SUMPRODUCT('4D Semana 2'!G28:J28)&gt;=X28,SUM('4D Semana 2'!B28+N28),IF(OR('4D Semana 2'!C28="3x6",'4D Semana 2'!C28="4x4"),"Reset",'4D Semana 2'!B28)))</f>
        <v/>
      </c>
      <c r="C28" s="142" t="str">
        <f>IF(AND('4D Semana 2'!B28="Reset",Personalizacion!$K$14="Default"),"3x10",IF(AND('4D Semana 2'!B28="Reset",Personalizacion!$K$14="Modified"),"4x8",IF(SUMPRODUCT('4D Semana 2'!G28:J28)&gt;=X28,'4D Semana 2'!C28,IF('4D Semana 2'!C28="3x10","3x8",IF('4D Semana 2'!C28="3x8","3x6",IF('4D Semana 2'!C28="3x6","Wgt",IF('4D Semana 2'!C28="4x8","4x6",IF('4D Semana 2'!C28="4x6","4x4","Wgt"))))))))</f>
        <v>4x4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2'!C28="3x10",30,IF('4D Semana 2'!C28="4x8",32,IF(OR('4D Semana 2'!C28="3x8",'4D Semana 2'!C28="4x6"),24,IF('4D Semana 2'!C28="3x6",18,16))))</f>
        <v>24</v>
      </c>
      <c r="Y28" s="4"/>
      <c r="Z28" s="4"/>
      <c r="AA28" s="4"/>
      <c r="AB28" s="4"/>
      <c r="AC28" s="4"/>
      <c r="AD28" s="4">
        <f t="shared" si="16"/>
        <v>0</v>
      </c>
      <c r="AE28" s="128" t="str">
        <f t="array" ref="AE28">IF(OR($B28="Wgt",$B28="Reset",$B28="Retest"),0,IF(Personalizacion!$K$6="Lbs",INDEX(#REF!,MATCH($B28,#REF!,0)),INDEX('Kg BarCalc'!B:B,MATCH($B28,'Kg BarCalc'!$A:$A,0))))</f>
        <v>-</v>
      </c>
      <c r="AF28" s="129" t="str">
        <f t="array" ref="AF28">IF(OR($B28="Wgt",$B28="Reset",$B28="Retest"),0,IF(Personalizacion!$K$6="Lbs",INDEX(#REF!,MATCH($B28,#REF!,0)),INDEX('Kg BarCalc'!C:C,MATCH($B28,'Kg BarCalc'!$A:$A,0))))</f>
        <v>-</v>
      </c>
      <c r="AG28" s="130" t="str">
        <f t="array" ref="AG28">IF(OR($B28="Wgt",$B28="Reset",$B28="Retest"),0,IF(Personalizacion!$K$6="Lbs",INDEX(#REF!,MATCH($B28,#REF!,0)),INDEX('Kg BarCalc'!D:D,MATCH($B28,'Kg BarCalc'!$A:$A,0))))</f>
        <v>B</v>
      </c>
      <c r="AH28" s="131" t="str">
        <f t="array" ref="AH28">IF(OR($B28="Wgt",$B28="Reset",$B28="Retest"),0,IF(Personalizacion!$K$6="Lbs",INDEX(#REF!,MATCH($B28,#REF!,0)),INDEX('Kg BarCalc'!E:E,MATCH($B28,'Kg BarCalc'!$A:$A,0))))</f>
        <v>A</v>
      </c>
      <c r="AI28" s="132" t="str">
        <f t="array" ref="AI28">IF(OR($B28="Wgt",$B28="Reset",$B28="Retest"),0,IF(Personalizacion!$K$6="Lbs",INDEX(#REF!,MATCH($B28,#REF!,0)),INDEX('Kg BarCalc'!F:F,MATCH($B28,'Kg BarCalc'!$A:$A,0))))</f>
        <v>R</v>
      </c>
      <c r="AJ28" s="133" t="str">
        <f t="array" ref="AJ28">IF(OR($B28="Wgt",$B28="Reset",$B28="Retest"),0,IF(Personalizacion!$K$6="Lbs",INDEX(#REF!,MATCH($B28,#REF!,0)),INDEX('Kg BarCalc'!G:G,MATCH($B28,'Kg BarCalc'!$A:$A,0))))</f>
        <v>-</v>
      </c>
      <c r="AK28" s="129" t="str">
        <f t="array" ref="AK28">IF(OR($B28="Wgt",$B28="Reset",$B28="Retest"),0,IF(Personalizacion!$K$6="Lbs",INDEX(#REF!,MATCH($B28,#REF!,0)),INDEX('Kg BarCalc'!H:H,MATCH($B28,'Kg BarCalc'!$A:$A,0))))</f>
        <v>O</v>
      </c>
      <c r="AL28" s="131" t="str">
        <f t="array" ref="AL28">IF(OR($B28="Wgt",$B28="Reset",$B28="Retest"),0,IF(Personalizacion!$K$6="Lbs",INDEX(#REF!,MATCH($B28,#REF!,0)),INDEX('Kg BarCalc'!I:I,MATCH($B28,'Kg BarCalc'!$A:$A,0))))</f>
        <v>N</v>
      </c>
      <c r="AM28" s="101" t="str">
        <f t="array" ref="AM28">IF(OR($B28="Wgt",$B28="Reset",$B28="Retest"),0,IF(Personalizacion!$K$6="Lbs",INDEX(#REF!,MATCH($B28,#REF!,0)),INDEX('Kg BarCalc'!J:J,MATCH($B28,'Kg BarCalc'!$A:$A,0))))</f>
        <v>L</v>
      </c>
      <c r="AN28" s="128" t="str">
        <f t="array" ref="AN28">IF(OR($B28="Wgt",$B28="Reset",$B28="Retest"),0,IF(Personalizacion!$K$6="Lbs",INDEX(#REF!,MATCH($B28,#REF!,0)),INDEX('Kg BarCalc'!K:K,MATCH($B28,'Kg BarCalc'!$A:$A,0))))</f>
        <v>Y</v>
      </c>
      <c r="AO28" s="129" t="str">
        <f t="array" ref="AO28">IF(OR($B28="Wgt",$B28="Reset",$B28="Retest"),0,IF(Personalizacion!$K$6="Lbs",INDEX(#REF!,MATCH($B28,#REF!,0)),INDEX('Kg BarCalc'!L:L,MATCH($B28,'Kg BarCalc'!$A:$A,0))))</f>
        <v>-</v>
      </c>
      <c r="AP28" s="131" t="str">
        <f t="array" ref="AP28">IF(OR($B28="Wgt",$B28="Reset",$B28="Retest"),0,IF(Personalizacion!$K$6="Lbs",INDEX(#REF!,MATCH($B28,#REF!,0)),INDEX('Kg BarCalc'!M:M,MATCH($B28,'Kg BarCalc'!$A:$A,0))))</f>
        <v>-</v>
      </c>
      <c r="AQ28" s="133" t="str">
        <f t="array" ref="AQ28">IF(OR($B28="Wgt",$B28="Reset",$B28="Retest"),0,IF(Personalizacion!$K$6="Lbs",INDEX(#REF!,MATCH($B28,#REF!,0)),"-"))</f>
        <v>-</v>
      </c>
      <c r="AR28" s="4"/>
    </row>
    <row r="29" ht="15.75" customHeight="1">
      <c r="A29" s="151" t="str">
        <f>Personalizacion!$I$32</f>
        <v>Jalon al pecho</v>
      </c>
      <c r="B29" s="151">
        <f>IF('4D Semana 2'!B29="Wgt","Wgt",IF(Personalizacion!$K$16="Default",IF('4D Semana 2'!I29&gt;=25,'4D Semana 2'!B29+N29,'4D Semana 2'!B29),IF('4D Semana 2'!J29&gt;=18,'4D Semana 2'!B29+N29,'4D Semana 2'!B29)))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2'!B30="Wgt","Wgt",IF(Personalizacion!$K$16="Default",IF('4D Semana 2'!I30&gt;=25,'4D Semana 2'!B30+N30,'4D Semana 2'!B30),IF('4D Semana 2'!J30&gt;=18,'4D Semana 2'!B30+N30,'4D Semana 2'!B30)))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2'!B31="Wgt","Wgt",IF(Personalizacion!$K$16="Default",IF('4D Semana 2'!I31&gt;=25,'4D Semana 2'!B31+N31,'4D Semana 2'!B31),IF('4D Semana 2'!J31&gt;=18,'4D Semana 2'!B31+N31,'4D Semana 2'!B31)))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2'!B32="Wgt","Wgt",IF(Personalizacion!$K$16="Default",IF('4D Semana 2'!I32&gt;=25,'4D Semana 2'!B32+N32,'4D Semana 2'!B32),IF('4D Semana 2'!J32&gt;=18,'4D Semana 2'!B32+N32,'4D Semana 2'!B32)))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>
        <f>IF('4D Semana 2'!B36="Retest","Wgt",IF(AND(Z36=0,R36=0),"Retest",IF(Z36+AA36=3,'4D Semana 2'!B36+AC36,IF(Z36+AA36=5,'4D Semana 2'!B36+N36,'4D Semana 2'!B36))))</f>
        <v>225</v>
      </c>
      <c r="C36" s="123" t="str">
        <f>IF(B36="Retest","5RM",IF(AND('4D Semana 2'!B36="Retest",Personalizacion!$K37="Default"),"5x3+",IF(AND('4D Semana 2'!B36="Retest",Personalizacion!$K37="Modified"),"3x5+",IF(SUM('4D Semana 2'!G36:L37)&gt;=X36,'4D Semana 2'!C36,IF('4D Semana 2'!C36="5x3+","6x2+",IF('4D Semana 2'!C36="6x2+","10x1+",IF('4D Semana 2'!C36="10x1+","5RM",IF('4D Semana 2'!C36="3x5+","4x3+",IF('4D Semana 2'!C36="4x3+","5x2+","5RM")))))))))</f>
        <v>10x1+</v>
      </c>
      <c r="D36" s="192">
        <f t="shared" ref="D36:F36" si="21">T36</f>
        <v>135</v>
      </c>
      <c r="E36" s="192">
        <f t="shared" si="21"/>
        <v>157.5</v>
      </c>
      <c r="F36" s="192">
        <f t="shared" si="21"/>
        <v>192.5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2'!C36="10x1+",'4D Semana 2'!C36="5x2+"),0,1)</f>
        <v>1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135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157.5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192.5</v>
      </c>
      <c r="W36" s="4"/>
      <c r="X36" s="201">
        <f>IF(OR('4D Semana 2'!C36="5x3+",'4D Semana 2'!C36="3x5+"),15,IF(OR('4D Semana 2'!C36="6x2+",'4D Semana 2'!C36="4x3+"),12,10))</f>
        <v>12</v>
      </c>
      <c r="Y36" s="4">
        <f>SUMPRODUCT('4D Semana 2'!G36:L36+'4D Semana 2'!G37:L37)</f>
        <v>0</v>
      </c>
      <c r="Z36" s="127">
        <f>IF(Y36&gt;=X36,"1",0)</f>
        <v>0</v>
      </c>
      <c r="AA36" s="4">
        <f>IF(Personalizacion!$K$9="Modified",2,4)</f>
        <v>4</v>
      </c>
      <c r="AB36" s="4">
        <f>IF('4D Semana 2'!C36="5x3+",'4D Semana 2'!K36,IF('4D Semana 2'!C36="3x5+",'4D Semana 2'!I36,0))</f>
        <v>0</v>
      </c>
      <c r="AC36" s="4" t="str">
        <f>IF('4D Semana 2'!C36="5x3+",IF(AND(AB36&gt;=3,AB36&lt;=4),N36,IF(AND(AB36&gt;=5,AB36&lt;=7),O36,P36)),IF(AND(AB36&gt;=5,AB36&lt;=6),N36,IF(AND(AB36&gt;=7,AB36&lt;=8),O36,P36)))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5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1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 t="str">
        <f t="array" ref="AQ36">IF(OR($B36="Wgt",$B36="Reset",$B36="Retest"),0,IF(Personalizacion!$K$6="Lbs",INDEX(#REF!,MATCH($B36,#REF!,0)),"-"))</f>
        <v>-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>
        <f>IF(OR('4D Semana 2'!B38="Reset",'4D Semana 2'!B38="Wgt"),"Wgt",IF(SUMPRODUCT('4D Semana 2'!G38:J38)&gt;=X38,SUM('4D Semana 2'!B38+N38),IF(OR('4D Semana 2'!C38="3x6",'4D Semana 2'!C38="4x4"),"Reset",'4D Semana 2'!B38)))</f>
        <v>65</v>
      </c>
      <c r="C38" s="142" t="str">
        <f>IF(AND('4D Semana 2'!B38="Reset",Personalizacion!$K$14="Default"),"3x10",IF(AND('4D Semana 2'!B38="Reset",Personalizacion!$K$14="Modified"),"4x8",IF(SUMPRODUCT('4D Semana 2'!G38:J38)&gt;=X38,'4D Semana 2'!C38,IF('4D Semana 2'!C38="3x10","3x8",IF('4D Semana 2'!C38="3x8","3x6",IF('4D Semana 2'!C38="3x6","Wgt",IF('4D Semana 2'!C38="4x8","4x6",IF('4D Semana 2'!C38="4x6","4x4","Wgt"))))))))</f>
        <v>3x6</v>
      </c>
      <c r="D38" s="144">
        <f t="shared" ref="D38:F38" si="22">T38</f>
        <v>40</v>
      </c>
      <c r="E38" s="144">
        <f t="shared" si="22"/>
        <v>45</v>
      </c>
      <c r="F38" s="144">
        <f t="shared" si="22"/>
        <v>55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40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45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55</v>
      </c>
      <c r="W38" s="4"/>
      <c r="X38" s="4">
        <f>IF('4D Semana 2'!C38="3x10",30,IF('4D Semana 2'!C38="4x8",32,IF(OR('4D Semana 2'!C38="3x8",'4D Semana 2'!C38="4x6"),24,IF('4D Semana 2'!C38="3x6",18,16))))</f>
        <v>24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1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1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 t="str">
        <f t="array" ref="AQ38">IF(OR($B38="Wgt",$B38="Reset",$B38="Retest"),0,IF(Personalizacion!$K$6="Lbs",INDEX(#REF!,MATCH($B38,#REF!,0)),"-"))</f>
        <v>-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2'!B39="Reset",'4D Semana 2'!B39="Wgt"),"Wgt",IF(SUMPRODUCT('4D Semana 2'!G39:J39)&gt;=X39,SUM('4D Semana 2'!B39+N39),IF(OR('4D Semana 2'!C39="3x6",'4D Semana 2'!C39="4x4"),"Reset",'4D Semana 2'!B39)))</f>
        <v/>
      </c>
      <c r="C39" s="142" t="str">
        <f>IF(AND('4D Semana 2'!B39="Reset",Personalizacion!$K$14="Default"),"3x10",IF(AND('4D Semana 2'!B39="Reset",Personalizacion!$K$14="Modified"),"4x8",IF(SUMPRODUCT('4D Semana 2'!G39:J39)&gt;=X39,'4D Semana 2'!C39,IF('4D Semana 2'!C39="3x10","3x8",IF('4D Semana 2'!C39="3x8","3x6",IF('4D Semana 2'!C39="3x6","Wgt",IF('4D Semana 2'!C39="4x8","4x6",IF('4D Semana 2'!C39="4x6","4x4","Wgt"))))))))</f>
        <v>4x4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2'!C39="3x10",30,IF('4D Semana 2'!C39="4x8",32,IF(OR('4D Semana 2'!C39="3x8",'4D Semana 2'!C39="4x6"),24,IF('4D Semana 2'!C39="3x6",18,16))))</f>
        <v>24</v>
      </c>
      <c r="Y39" s="4"/>
      <c r="Z39" s="4"/>
      <c r="AA39" s="4"/>
      <c r="AB39" s="4"/>
      <c r="AC39" s="4"/>
      <c r="AD39" s="4">
        <f t="shared" si="24"/>
        <v>0</v>
      </c>
      <c r="AE39" s="128" t="str">
        <f t="array" ref="AE39">IF(OR($B39="Wgt",$B39="Reset",$B39="Retest"),0,IF(Personalizacion!$K$6="Lbs",INDEX(#REF!,MATCH($B39,#REF!,0)),INDEX('Kg BarCalc'!B:B,MATCH($B39,'Kg BarCalc'!$A:$A,0))))</f>
        <v>-</v>
      </c>
      <c r="AF39" s="129" t="str">
        <f t="array" ref="AF39">IF(OR($B39="Wgt",$B39="Reset",$B39="Retest"),0,IF(Personalizacion!$K$6="Lbs",INDEX(#REF!,MATCH($B39,#REF!,0)),INDEX('Kg BarCalc'!C:C,MATCH($B39,'Kg BarCalc'!$A:$A,0))))</f>
        <v>-</v>
      </c>
      <c r="AG39" s="130" t="str">
        <f t="array" ref="AG39">IF(OR($B39="Wgt",$B39="Reset",$B39="Retest"),0,IF(Personalizacion!$K$6="Lbs",INDEX(#REF!,MATCH($B39,#REF!,0)),INDEX('Kg BarCalc'!D:D,MATCH($B39,'Kg BarCalc'!$A:$A,0))))</f>
        <v>B</v>
      </c>
      <c r="AH39" s="131" t="str">
        <f t="array" ref="AH39">IF(OR($B39="Wgt",$B39="Reset",$B39="Retest"),0,IF(Personalizacion!$K$6="Lbs",INDEX(#REF!,MATCH($B39,#REF!,0)),INDEX('Kg BarCalc'!E:E,MATCH($B39,'Kg BarCalc'!$A:$A,0))))</f>
        <v>A</v>
      </c>
      <c r="AI39" s="132" t="str">
        <f t="array" ref="AI39">IF(OR($B39="Wgt",$B39="Reset",$B39="Retest"),0,IF(Personalizacion!$K$6="Lbs",INDEX(#REF!,MATCH($B39,#REF!,0)),INDEX('Kg BarCalc'!F:F,MATCH($B39,'Kg BarCalc'!$A:$A,0))))</f>
        <v>R</v>
      </c>
      <c r="AJ39" s="133" t="str">
        <f t="array" ref="AJ39">IF(OR($B39="Wgt",$B39="Reset",$B39="Retest"),0,IF(Personalizacion!$K$6="Lbs",INDEX(#REF!,MATCH($B39,#REF!,0)),INDEX('Kg BarCalc'!G:G,MATCH($B39,'Kg BarCalc'!$A:$A,0))))</f>
        <v>-</v>
      </c>
      <c r="AK39" s="129" t="str">
        <f t="array" ref="AK39">IF(OR($B39="Wgt",$B39="Reset",$B39="Retest"),0,IF(Personalizacion!$K$6="Lbs",INDEX(#REF!,MATCH($B39,#REF!,0)),INDEX('Kg BarCalc'!H:H,MATCH($B39,'Kg BarCalc'!$A:$A,0))))</f>
        <v>O</v>
      </c>
      <c r="AL39" s="131" t="str">
        <f t="array" ref="AL39">IF(OR($B39="Wgt",$B39="Reset",$B39="Retest"),0,IF(Personalizacion!$K$6="Lbs",INDEX(#REF!,MATCH($B39,#REF!,0)),INDEX('Kg BarCalc'!I:I,MATCH($B39,'Kg BarCalc'!$A:$A,0))))</f>
        <v>N</v>
      </c>
      <c r="AM39" s="101" t="str">
        <f t="array" ref="AM39">IF(OR($B39="Wgt",$B39="Reset",$B39="Retest"),0,IF(Personalizacion!$K$6="Lbs",INDEX(#REF!,MATCH($B39,#REF!,0)),INDEX('Kg BarCalc'!J:J,MATCH($B39,'Kg BarCalc'!$A:$A,0))))</f>
        <v>L</v>
      </c>
      <c r="AN39" s="128" t="str">
        <f t="array" ref="AN39">IF(OR($B39="Wgt",$B39="Reset",$B39="Retest"),0,IF(Personalizacion!$K$6="Lbs",INDEX(#REF!,MATCH($B39,#REF!,0)),INDEX('Kg BarCalc'!K:K,MATCH($B39,'Kg BarCalc'!$A:$A,0))))</f>
        <v>Y</v>
      </c>
      <c r="AO39" s="129" t="str">
        <f t="array" ref="AO39">IF(OR($B39="Wgt",$B39="Reset",$B39="Retest"),0,IF(Personalizacion!$K$6="Lbs",INDEX(#REF!,MATCH($B39,#REF!,0)),INDEX('Kg BarCalc'!L:L,MATCH($B39,'Kg BarCalc'!$A:$A,0))))</f>
        <v>-</v>
      </c>
      <c r="AP39" s="131" t="str">
        <f t="array" ref="AP39">IF(OR($B39="Wgt",$B39="Reset",$B39="Retest"),0,IF(Personalizacion!$K$6="Lbs",INDEX(#REF!,MATCH($B39,#REF!,0)),INDEX('Kg BarCalc'!M:M,MATCH($B39,'Kg BarCalc'!$A:$A,0))))</f>
        <v>-</v>
      </c>
      <c r="AQ39" s="133" t="str">
        <f t="array" ref="AQ39">IF(OR($B39="Wgt",$B39="Reset",$B39="Retest"),0,IF(Personalizacion!$K$6="Lbs",INDEX(#REF!,MATCH($B39,#REF!,0)),"-"))</f>
        <v>-</v>
      </c>
      <c r="AR39" s="4"/>
    </row>
    <row r="40" ht="15.75" customHeight="1">
      <c r="A40" s="151" t="str">
        <f>Personalizacion!$I$40</f>
        <v>Remo con mancuernas</v>
      </c>
      <c r="B40" s="151">
        <f>IF('4D Semana 2'!B40="Wgt","Wgt",IF(Personalizacion!$K$16="Default",IF('4D Semana 2'!I40&gt;=25,'4D Semana 2'!B40+N40,'4D Semana 2'!B40),IF('4D Semana 2'!J40&gt;=18,'4D Semana 2'!B40+N40,'4D Semana 2'!B40)))</f>
        <v>20</v>
      </c>
      <c r="C40" s="151" t="str">
        <f>IF(Personalizacion!$K$16="Modified","4x12+","3x15+")</f>
        <v>3x15+</v>
      </c>
      <c r="D40" s="152" t="str">
        <f t="shared" ref="D40:F40" si="25">S40</f>
        <v/>
      </c>
      <c r="E40" s="152" t="str">
        <f t="shared" si="25"/>
        <v/>
      </c>
      <c r="F40" s="152" t="str">
        <f t="shared" si="25"/>
        <v/>
      </c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2'!B41="Wgt","Wgt",IF(Personalizacion!$K$16="Default",IF('4D Semana 2'!I41&gt;=25,'4D Semana 2'!B41+N41,'4D Semana 2'!B41),IF('4D Semana 2'!J41&gt;=18,'4D Semana 2'!B41+N41,'4D Semana 2'!B41)))</f>
        <v/>
      </c>
      <c r="C41" s="151" t="str">
        <f>IF(Personalizacion!$K$17="Modified","4x12+","3x15+")</f>
        <v>4x12+</v>
      </c>
      <c r="D41" s="152" t="str">
        <f t="shared" ref="D41:F41" si="26">S41</f>
        <v/>
      </c>
      <c r="E41" s="152" t="str">
        <f t="shared" si="26"/>
        <v/>
      </c>
      <c r="F41" s="152" t="str">
        <f t="shared" si="26"/>
        <v/>
      </c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2'!B42="Wgt","Wgt",IF(Personalizacion!$K$16="Default",IF('4D Semana 2'!I42&gt;=25,'4D Semana 2'!B42+N42,'4D Semana 2'!B42),IF('4D Semana 2'!J42&gt;=18,'4D Semana 2'!B42+N42,'4D Semana 2'!B42)))</f>
        <v/>
      </c>
      <c r="C42" s="151" t="str">
        <f>IF(Personalizacion!$K$18="Modified","4x12+","3x15+")</f>
        <v>3x15+</v>
      </c>
      <c r="D42" s="152" t="str">
        <f t="shared" ref="D42:F42" si="27">S42</f>
        <v/>
      </c>
      <c r="E42" s="152" t="str">
        <f t="shared" si="27"/>
        <v/>
      </c>
      <c r="F42" s="152" t="str">
        <f t="shared" si="27"/>
        <v/>
      </c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1" t="str">
        <f>IF('4D Semana 2'!B43="Wgt","Wgt",IF(Personalizacion!$K$16="Default",IF('4D Semana 2'!I43&gt;=25,'4D Semana 2'!B43+N43,'4D Semana 2'!B43),IF('4D Semana 2'!J43&gt;=18,'4D Semana 2'!B43+N43,'4D Semana 2'!B43)))</f>
        <v/>
      </c>
      <c r="C43" s="151" t="str">
        <f>IF(Personalizacion!$K$43="Modified","4x12+","3x15+")</f>
        <v>4x12+</v>
      </c>
      <c r="D43" s="182">
        <f t="shared" ref="D43:F43" si="28">S43</f>
        <v>0</v>
      </c>
      <c r="E43" s="182">
        <f t="shared" si="28"/>
        <v>0</v>
      </c>
      <c r="F43" s="152">
        <f t="shared" si="28"/>
        <v>0</v>
      </c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3'!A36="Deadlift",'4D Semana 3'!A36="Bench",'4D Semana 3'!A36="Squat"),('4D Semana 3'!B36*MAX('4D Semana 3'!G36:L37))/30+'4D Semana 3'!B36,0)</f>
        <v>0</v>
      </c>
      <c r="X44" s="4">
        <f>IF(OR('4D Semana 3'!A25="Deadlift",'4D Semana 3'!A25="Bench",'4D Semana 3'!A25="Squat"),('4D Semana 3'!B25*MAX('4D Semana 3'!G25:L26))/30+'4D Semana 3'!B25,0)</f>
        <v>0</v>
      </c>
      <c r="Y44" s="4">
        <f>IF(OR('4D Semana 3'!A14="Deadlift",'4D Semana 3'!A14="Bench",'4D Semana 3'!A14="Squat"),('4D Semana 3'!B14*MAX('4D Semana 3'!G14:L15))/30+'4D Semana 3'!B14,0)</f>
        <v>0</v>
      </c>
      <c r="Z44" s="4">
        <f>IF(OR('4D Semana 3'!A3="Deadlift",'4D Semana 3'!A3="Bench",'4D Semana 3'!A3="Squat"),('4D Semana 3'!B3*MAX('4D Semana 3'!G3:L4))/30+'4D Semana 3'!B3,0)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D14:F15">
    <cfRule type="expression" dxfId="0" priority="48">
      <formula>$C14="5x3+"</formula>
    </cfRule>
  </conditionalFormatting>
  <conditionalFormatting sqref="D14:F15">
    <cfRule type="expression" dxfId="0" priority="49">
      <formula>$C14="5x2+"</formula>
    </cfRule>
  </conditionalFormatting>
  <conditionalFormatting sqref="D14:F15">
    <cfRule type="expression" dxfId="0" priority="50">
      <formula>$C14="10x1+"</formula>
    </cfRule>
  </conditionalFormatting>
  <conditionalFormatting sqref="D14:F15">
    <cfRule type="expression" dxfId="0" priority="51">
      <formula>$C14="6x2+"</formula>
    </cfRule>
  </conditionalFormatting>
  <conditionalFormatting sqref="D14:F15">
    <cfRule type="expression" dxfId="0" priority="52">
      <formula>$C14="5RM"</formula>
    </cfRule>
  </conditionalFormatting>
  <conditionalFormatting sqref="D14:F15">
    <cfRule type="expression" dxfId="0" priority="53">
      <formula>$C14="3x5+"</formula>
    </cfRule>
  </conditionalFormatting>
  <conditionalFormatting sqref="D14:F15">
    <cfRule type="expression" dxfId="0" priority="54">
      <formula>$C14="4x3+"</formula>
    </cfRule>
  </conditionalFormatting>
  <conditionalFormatting sqref="B3:C3 G3:I3">
    <cfRule type="expression" dxfId="0" priority="55">
      <formula>$C3="5x3+"</formula>
    </cfRule>
  </conditionalFormatting>
  <conditionalFormatting sqref="B3:C3 G3:I3">
    <cfRule type="expression" dxfId="0" priority="56">
      <formula>$C3="5x2+"</formula>
    </cfRule>
  </conditionalFormatting>
  <conditionalFormatting sqref="B3:C3 G3:I3">
    <cfRule type="expression" dxfId="0" priority="57">
      <formula>$C3="10x1+"</formula>
    </cfRule>
  </conditionalFormatting>
  <conditionalFormatting sqref="B3:C3 L3 G3:I3">
    <cfRule type="expression" dxfId="0" priority="58">
      <formula>$C3="6x2+"</formula>
    </cfRule>
  </conditionalFormatting>
  <conditionalFormatting sqref="B3:C3">
    <cfRule type="expression" dxfId="0" priority="59">
      <formula>$C3="5RM"</formula>
    </cfRule>
  </conditionalFormatting>
  <conditionalFormatting sqref="G4:I4 K4">
    <cfRule type="expression" dxfId="0" priority="60">
      <formula>$C3="10x1+"</formula>
    </cfRule>
  </conditionalFormatting>
  <conditionalFormatting sqref="B3:C3 G3:I3">
    <cfRule type="expression" dxfId="0" priority="61">
      <formula>$C3="3x5+"</formula>
    </cfRule>
  </conditionalFormatting>
  <conditionalFormatting sqref="B3:C3 G3:I3">
    <cfRule type="expression" dxfId="0" priority="62">
      <formula>$C3="4x3+"</formula>
    </cfRule>
  </conditionalFormatting>
  <conditionalFormatting sqref="K3">
    <cfRule type="expression" dxfId="0" priority="63">
      <formula>$C3="5x3+"</formula>
    </cfRule>
  </conditionalFormatting>
  <conditionalFormatting sqref="K3">
    <cfRule type="expression" dxfId="0" priority="64">
      <formula>$C3="5x2+"</formula>
    </cfRule>
  </conditionalFormatting>
  <conditionalFormatting sqref="K3">
    <cfRule type="expression" dxfId="0" priority="65">
      <formula>$C3="10x1+"</formula>
    </cfRule>
  </conditionalFormatting>
  <conditionalFormatting sqref="K3">
    <cfRule type="expression" dxfId="0" priority="66">
      <formula>$C3="6x2+"</formula>
    </cfRule>
  </conditionalFormatting>
  <conditionalFormatting sqref="D3:F4">
    <cfRule type="expression" dxfId="0" priority="67">
      <formula>$C3="5x3+"</formula>
    </cfRule>
  </conditionalFormatting>
  <conditionalFormatting sqref="D3:F4">
    <cfRule type="expression" dxfId="0" priority="68">
      <formula>$C3="5x2+"</formula>
    </cfRule>
  </conditionalFormatting>
  <conditionalFormatting sqref="D3:F4">
    <cfRule type="expression" dxfId="0" priority="69">
      <formula>$C3="10x1+"</formula>
    </cfRule>
  </conditionalFormatting>
  <conditionalFormatting sqref="D3:F4">
    <cfRule type="expression" dxfId="0" priority="70">
      <formula>$C3="6x2+"</formula>
    </cfRule>
  </conditionalFormatting>
  <conditionalFormatting sqref="D3:F4">
    <cfRule type="expression" dxfId="0" priority="71">
      <formula>$C3="5RM"</formula>
    </cfRule>
  </conditionalFormatting>
  <conditionalFormatting sqref="D3:F4">
    <cfRule type="expression" dxfId="0" priority="72">
      <formula>$C3="3x5+"</formula>
    </cfRule>
  </conditionalFormatting>
  <conditionalFormatting sqref="D3:F4">
    <cfRule type="expression" dxfId="0" priority="73">
      <formula>$C3="4x3+"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8.71"/>
    <col customWidth="1" min="3" max="3" width="7.0"/>
    <col customWidth="1" min="4" max="4" width="8.43"/>
    <col customWidth="1" min="5" max="12" width="5.86"/>
    <col customWidth="1" min="13" max="13" width="7.57"/>
    <col customWidth="1" hidden="1" min="14" max="15" width="7.57"/>
    <col customWidth="1" hidden="1" min="16" max="19" width="8.43"/>
    <col customWidth="1" hidden="1" min="20" max="20" width="5.86"/>
    <col customWidth="1" hidden="1" min="21" max="21" width="6.0"/>
    <col customWidth="1" hidden="1" min="22" max="22" width="5.57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>
      <c r="A1" s="165" t="s">
        <v>19</v>
      </c>
      <c r="B1" s="165" t="s">
        <v>52</v>
      </c>
      <c r="C1" s="165"/>
      <c r="D1" s="193"/>
      <c r="E1" s="193" t="str">
        <f>A3</f>
        <v>Press militar</v>
      </c>
      <c r="F1" s="203" t="str">
        <f>IF(I3="","",SUM(B3*(MAX(G3:L4))*0.0333+B3))</f>
        <v/>
      </c>
      <c r="G1" s="166"/>
      <c r="H1" s="166"/>
      <c r="I1" s="166"/>
      <c r="J1" s="166"/>
      <c r="K1" s="166"/>
      <c r="L1" s="16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Personalizacion!$I$21</f>
        <v>Press militar</v>
      </c>
      <c r="B3" s="123">
        <f>IF('3D Semana 2'!B25="Retest","Wgt",IF(AND(Z3=0,R3=0),"Retest",IF(Z3+AA3=3,'3D Semana 2'!B25+AC3,IF(Z3+AA3=5,'3D Semana 2'!B25+N3,'3D Semana 2'!B25))))</f>
        <v>68</v>
      </c>
      <c r="C3" s="123" t="str">
        <f>IF(B3="Retest","5RM",IF(AND('3D Semana 2'!B25="Retest",Personalizacion!$K$21="Default"),"5x3+",IF(AND('3D Semana 2'!B25="Retest",Personalizacion!$K$24="Modified"),"3x5+",IF(SUM('3D Semana 2'!G25:L26)&gt;=X3,'3D Semana 2'!C25,IF('3D Semana 2'!C25="5x3+","6x2+",IF('3D Semana 2'!C25="6x2+","10x1+",IF('3D Semana 2'!C25="10x1+","5RM",IF('3D Semana 2'!C25="3x5+","4x3+",IF('3D Semana 2'!C25="4x3+","5x2+","5RM")))))))))</f>
        <v>10x1+</v>
      </c>
      <c r="D3" s="124">
        <f t="shared" ref="D3:F3" si="1">T3</f>
        <v>40</v>
      </c>
      <c r="E3" s="124">
        <f t="shared" si="1"/>
        <v>47.5</v>
      </c>
      <c r="F3" s="124">
        <f t="shared" si="1"/>
        <v>57.5</v>
      </c>
      <c r="G3" s="106"/>
      <c r="H3" s="125"/>
      <c r="I3" s="125"/>
      <c r="J3" s="125"/>
      <c r="K3" s="125"/>
      <c r="L3" s="125"/>
      <c r="M3" s="4"/>
      <c r="N3" s="4">
        <f>Personalizacion!$N$21</f>
        <v>5</v>
      </c>
      <c r="O3" s="4" t="str">
        <f>Personalizacion!$O$21</f>
        <v/>
      </c>
      <c r="P3" s="4" t="str">
        <f>Personalizacion!$P$21</f>
        <v/>
      </c>
      <c r="Q3" s="4"/>
      <c r="R3" s="4">
        <f>IF(OR('3D Semana 2'!C25="10x1+",'3D Semana 2'!C25="5x2+"),0,1)</f>
        <v>1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40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47.5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57.5</v>
      </c>
      <c r="W3" s="4"/>
      <c r="X3" s="201">
        <f>IF(OR('3D Semana 2'!C25="5x3+",'3D Semana 2'!C25="3x5+"),15,IF(OR('3D Semana 2'!C25="6x2+",'3D Semana 2'!C25="4x3+"),12,10))</f>
        <v>12</v>
      </c>
      <c r="Y3" s="4">
        <f>SUMPRODUCT('3D Semana 2'!G25:L25+'3D Semana 2'!G26:L26)</f>
        <v>0</v>
      </c>
      <c r="Z3" s="127">
        <f>IF(Y3&gt;=X3,"1",0)</f>
        <v>0</v>
      </c>
      <c r="AA3" s="4">
        <f>IF(Personalizacion!$K$9="Modified",2,4)</f>
        <v>4</v>
      </c>
      <c r="AB3" s="4">
        <f>IF('3D Semana 2'!C25="5x3+",'3D Semana 2'!C25,IF('3D Semana 2'!C25="3x5+",'3D Semana 2'!C25,0))</f>
        <v>0</v>
      </c>
      <c r="AC3" s="4" t="str">
        <f>IF('3D Semana 2'!C25="5x3+",IF(AND(AB3&gt;=3,AB3&lt;=4),N3,IF(AND(AB3&gt;=5,AB3&lt;=7),O3,P3)),IF(AND(AB3&gt;=5,AB3&lt;=6),N3,IF(AND(AB3&gt;=7,AB3&lt;=8),O3,P3)))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IF(OR($B3="Wgt",$B3="Reset",$B3="Retest",$B3=0),0,IF(Personalizacion!$K$6="Lbs",INDEX(#REF!,MATCH($B3,#REF!,0)),INDEX('Kg BarCalc'!B:B,MATCH($B3,'Kg BarCalc'!$A:$A,0))))</f>
        <v>0</v>
      </c>
      <c r="AF3" s="129">
        <f t="array" ref="AF3">IF(OR($B3="Wgt",$B3="Reset",$B3="Retest",$B3=0),0,IF(Personalizacion!$K$6="Lbs",INDEX(#REF!,MATCH($B3,#REF!,0)),INDEX('Kg BarCalc'!C:C,MATCH($B3,'Kg BarCalc'!$A:$A,0))))</f>
        <v>1</v>
      </c>
      <c r="AG3" s="130">
        <f t="array" ref="AG3">IF(OR($B3="Wgt",$B3="Reset",$B3="Retest",$B3=0),0,IF(Personalizacion!$K$6="Lbs",INDEX(#REF!,MATCH($B3,#REF!,0)),INDEX('Kg BarCalc'!D:D,MATCH($B3,'Kg BarCalc'!$A:$A,0))))</f>
        <v>0</v>
      </c>
      <c r="AH3" s="131">
        <f t="array" ref="AH3">IF(OR($B3="Wgt",$B3="Reset",$B3="Retest",$B3=0),0,IF(Personalizacion!$K$6="Lbs",INDEX(#REF!,MATCH($B3,#REF!,0)),INDEX('Kg BarCalc'!E:E,MATCH($B3,'Kg BarCalc'!$A:$A,0))))</f>
        <v>0</v>
      </c>
      <c r="AI3" s="132">
        <f t="array" ref="AI3">IF(OR($B3="Wgt",$B3="Reset",$B3="Retest",$B3=0),0,IF(Personalizacion!$K$6="Lbs",INDEX(#REF!,MATCH($B3,#REF!,0)),INDEX('Kg BarCalc'!F:F,MATCH($B3,'Kg BarCalc'!$A:$A,0))))</f>
        <v>0</v>
      </c>
      <c r="AJ3" s="133">
        <f t="array" ref="AJ3">IF(OR($B3="Wgt",$B3="Reset",$B3="Retest",$B3=0),0,IF(Personalizacion!$K$6="Lbs",INDEX(#REF!,MATCH($B3,#REF!,0)),INDEX('Kg BarCalc'!G:G,MATCH($B3,'Kg BarCalc'!$A:$A,0))))</f>
        <v>1</v>
      </c>
      <c r="AK3" s="129">
        <f t="array" ref="AK3">IF(OR($B3="Wgt",$B3="Reset",$B3="Retest",$B3=0),0,IF(Personalizacion!$K$6="Lbs",INDEX(#REF!,MATCH($B3,#REF!,0)),INDEX('Kg BarCalc'!H:H,MATCH($B3,'Kg BarCalc'!$A:$A,0))))</f>
        <v>0</v>
      </c>
      <c r="AL3" s="131">
        <f t="array" ref="AL3">IF(OR($B3="Wgt",$B3="Reset",$B3="Retest",$B3=0),0,IF(Personalizacion!$K$6="Lbs",INDEX(#REF!,MATCH($B3,#REF!,0)),INDEX('Kg BarCalc'!I:I,MATCH($B3,'Kg BarCalc'!$A:$A,0))))</f>
        <v>0</v>
      </c>
      <c r="AM3" s="101">
        <f t="array" ref="AM3">IF(OR($B3="Wgt",$B3="Reset",$B3="Retest",$B3=0),0,IF(Personalizacion!$K$6="Lbs",INDEX(#REF!,MATCH($B3,#REF!,0)),INDEX('Kg BarCalc'!J:J,MATCH($B3,'Kg BarCalc'!$A:$A,0))))</f>
        <v>0</v>
      </c>
      <c r="AN3" s="128">
        <f t="array" ref="AN3">IF(OR($B3="Wgt",$B3="Reset",$B3="Retest",$B3=0),0,IF(Personalizacion!$K$6="Lbs",INDEX(#REF!,MATCH($B3,#REF!,0)),INDEX('Kg BarCalc'!K:K,MATCH($B3,'Kg BarCalc'!$A:$A,0))))</f>
        <v>0</v>
      </c>
      <c r="AO3" s="129">
        <f t="array" ref="AO3">IF(OR($B3="Wgt",$B3="Reset",$B3="Retest",$B3=0),0,IF(Personalizacion!$K$6="Lbs",INDEX(#REF!,MATCH($B3,#REF!,0)),INDEX('Kg BarCalc'!L:L,MATCH($B3,'Kg BarCalc'!$A:$A,0))))</f>
        <v>0</v>
      </c>
      <c r="AP3" s="131">
        <f t="array" ref="AP3">IF(OR($B3="Wgt",$B3="Reset",$B3="Retest",$B3=0),0,IF(Personalizacion!$K$6="Lbs",INDEX(#REF!,MATCH($B3,#REF!,0)),INDEX('Kg BarCalc'!M:M,MATCH($B3,'Kg BarCalc'!$A:$A,0))))</f>
        <v>0</v>
      </c>
      <c r="AQ3" s="133" t="str">
        <f t="array" ref="AQ3">IF(OR($B3="Wgt",$B3="Reset",$B3="Retest",$B3=0),0,IF(Personalizacion!$K$6="Lbs",INDEX(#REF!,MATCH($B3,#REF!,0)),INDEX('Kg BarCalc'!N:N,MATCH($B3,'Kg BarCalc'!$A:$A,0))))</f>
        <v/>
      </c>
      <c r="AR3" s="4"/>
    </row>
    <row r="4">
      <c r="A4" s="134"/>
      <c r="B4" s="102"/>
      <c r="C4" s="102"/>
      <c r="D4" s="100"/>
      <c r="E4" s="100"/>
      <c r="F4" s="100"/>
      <c r="G4" s="135"/>
      <c r="H4" s="135"/>
      <c r="I4" s="135"/>
      <c r="J4" s="13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Personalizacion!$I$22</f>
        <v>Peso muerto</v>
      </c>
      <c r="B5" s="142">
        <f>IF(OR('3D Semana 2'!B27="Reset",'3D Semana 2'!B27="Wgt"),"Wgt",IF(SUMPRODUCT('3D Semana 2'!G27:J27)&gt;=X5,SUM('3D Semana 2'!B27+Personalizacion!$K$16),IF(OR('3D Semana 2'!C27="3x6",'3D Semana 2'!C27="4x4"),"Reset",'3D Semana 2'!B27)))</f>
        <v>68</v>
      </c>
      <c r="C5" s="142" t="str">
        <f>IF(AND(B5="Reset",Personalizacion!$K$22="Default"),"3x10",IF(AND(B5="Reset",Personalizacion!$K$22="Modified"),"4x8",IF(SUMPRODUCT('3D Semana 2'!G27:J27)&gt;=X5,'3D Semana 2'!C27,IF('3D Semana 2'!C27="3x10","3x8",IF('3D Semana 2'!C27="3x8","3x6",IF('3D Semana 2'!C27="3x6","Wgt",IF('3D Semana 2'!C27="4x8","4x6",IF('3D Semana 2'!C27="4x6","4x4","Wgt"))))))))</f>
        <v>3x6</v>
      </c>
      <c r="D5" s="143">
        <f t="shared" ref="D5:F5" si="2">T5</f>
        <v>40</v>
      </c>
      <c r="E5" s="143">
        <f t="shared" si="2"/>
        <v>47.5</v>
      </c>
      <c r="F5" s="143">
        <f t="shared" si="2"/>
        <v>57.5</v>
      </c>
      <c r="G5" s="144"/>
      <c r="H5" s="144"/>
      <c r="I5" s="144"/>
      <c r="J5" s="135"/>
      <c r="K5" s="207" t="s">
        <v>64</v>
      </c>
      <c r="L5" s="147"/>
      <c r="M5" s="4"/>
      <c r="N5" s="4">
        <f>Personalizacion!$N$22</f>
        <v>10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40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47.5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57.5</v>
      </c>
      <c r="W5" s="4"/>
      <c r="X5" s="4">
        <f>IF('3D Semana 2'!C27="3x10",30,IF('3D Semana 2'!C27="4x8",32,IF(OR('3D Semana 2'!C27="3x8",'3D Semana 2'!C27="4x6"),24,IF('3D Semana 2'!C27="3x6",18,16))))</f>
        <v>24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IF(OR($B5="Wgt",$B5="Reset",$B5="Retest",$B5=0),0,IF(Personalizacion!$K$6="Lbs",INDEX(#REF!,MATCH($B5,#REF!,0)),INDEX('Kg BarCalc'!B:B,MATCH($B5,'Kg BarCalc'!$A:$A,0))))</f>
        <v>0</v>
      </c>
      <c r="AF5" s="129">
        <f t="array" ref="AF5">IF(OR($B5="Wgt",$B5="Reset",$B5="Retest",$B5=0),0,IF(Personalizacion!$K$6="Lbs",INDEX(#REF!,MATCH($B5,#REF!,0)),INDEX('Kg BarCalc'!C:C,MATCH($B5,'Kg BarCalc'!$A:$A,0))))</f>
        <v>1</v>
      </c>
      <c r="AG5" s="130">
        <f t="array" ref="AG5">IF(OR($B5="Wgt",$B5="Reset",$B5="Retest",$B5=0),0,IF(Personalizacion!$K$6="Lbs",INDEX(#REF!,MATCH($B5,#REF!,0)),INDEX('Kg BarCalc'!D:D,MATCH($B5,'Kg BarCalc'!$A:$A,0))))</f>
        <v>0</v>
      </c>
      <c r="AH5" s="131">
        <f t="array" ref="AH5">IF(OR($B5="Wgt",$B5="Reset",$B5="Retest",$B5=0),0,IF(Personalizacion!$K$6="Lbs",INDEX(#REF!,MATCH($B5,#REF!,0)),INDEX('Kg BarCalc'!E:E,MATCH($B5,'Kg BarCalc'!$A:$A,0))))</f>
        <v>0</v>
      </c>
      <c r="AI5" s="132">
        <f t="array" ref="AI5">IF(OR($B5="Wgt",$B5="Reset",$B5="Retest",$B5=0),0,IF(Personalizacion!$K$6="Lbs",INDEX(#REF!,MATCH($B5,#REF!,0)),INDEX('Kg BarCalc'!F:F,MATCH($B5,'Kg BarCalc'!$A:$A,0))))</f>
        <v>0</v>
      </c>
      <c r="AJ5" s="133">
        <f t="array" ref="AJ5">IF(OR($B5="Wgt",$B5="Reset",$B5="Retest",$B5=0),0,IF(Personalizacion!$K$6="Lbs",INDEX(#REF!,MATCH($B5,#REF!,0)),INDEX('Kg BarCalc'!G:G,MATCH($B5,'Kg BarCalc'!$A:$A,0))))</f>
        <v>1</v>
      </c>
      <c r="AK5" s="129">
        <f t="array" ref="AK5">IF(OR($B5="Wgt",$B5="Reset",$B5="Retest",$B5=0),0,IF(Personalizacion!$K$6="Lbs",INDEX(#REF!,MATCH($B5,#REF!,0)),INDEX('Kg BarCalc'!H:H,MATCH($B5,'Kg BarCalc'!$A:$A,0))))</f>
        <v>0</v>
      </c>
      <c r="AL5" s="131">
        <f t="array" ref="AL5">IF(OR($B5="Wgt",$B5="Reset",$B5="Retest",$B5=0),0,IF(Personalizacion!$K$6="Lbs",INDEX(#REF!,MATCH($B5,#REF!,0)),INDEX('Kg BarCalc'!I:I,MATCH($B5,'Kg BarCalc'!$A:$A,0))))</f>
        <v>0</v>
      </c>
      <c r="AM5" s="101">
        <f t="array" ref="AM5">IF(OR($B5="Wgt",$B5="Reset",$B5="Retest",$B5=0),0,IF(Personalizacion!$K$6="Lbs",INDEX(#REF!,MATCH($B5,#REF!,0)),INDEX('Kg BarCalc'!J:J,MATCH($B5,'Kg BarCalc'!$A:$A,0))))</f>
        <v>0</v>
      </c>
      <c r="AN5" s="128">
        <f t="array" ref="AN5">IF(OR($B5="Wgt",$B5="Reset",$B5="Retest",$B5=0),0,IF(Personalizacion!$K$6="Lbs",INDEX(#REF!,MATCH($B5,#REF!,0)),INDEX('Kg BarCalc'!K:K,MATCH($B5,'Kg BarCalc'!$A:$A,0))))</f>
        <v>0</v>
      </c>
      <c r="AO5" s="129">
        <f t="array" ref="AO5">IF(OR($B5="Wgt",$B5="Reset",$B5="Retest",$B5=0),0,IF(Personalizacion!$K$6="Lbs",INDEX(#REF!,MATCH($B5,#REF!,0)),INDEX('Kg BarCalc'!L:L,MATCH($B5,'Kg BarCalc'!$A:$A,0))))</f>
        <v>0</v>
      </c>
      <c r="AP5" s="131">
        <f t="array" ref="AP5">IF(OR($B5="Wgt",$B5="Reset",$B5="Retest",$B5=0),0,IF(Personalizacion!$K$6="Lbs",INDEX(#REF!,MATCH($B5,#REF!,0)),INDEX('Kg BarCalc'!M:M,MATCH($B5,'Kg BarCalc'!$A:$A,0))))</f>
        <v>0</v>
      </c>
      <c r="AQ5" s="133" t="str">
        <f t="array" ref="AQ5">IF(OR($B5="Wgt",$B5="Reset",$B5="Retest",$B5=0),0,IF(Personalizacion!$K$6="Lbs",INDEX(#REF!,MATCH($B5,#REF!,0)),INDEX('Kg BarCalc'!N:N,MATCH($B5,'Kg BarCalc'!$A:$A,0))))</f>
        <v/>
      </c>
      <c r="AR5" s="4"/>
    </row>
    <row r="6">
      <c r="A6" s="141" t="str">
        <f>IF(Personalizacion!$I$23="Opt Tier 2","",Personalizacion!$I$23)</f>
        <v/>
      </c>
      <c r="B6" s="142" t="str">
        <f>IF(OR('3D Semana 2'!B28="Reset",'3D Semana 2'!B28="Wgt"),"Wgt",IF(SUMPRODUCT('3D Semana 2'!G28:J28)&gt;=X6,SUM('3D Semana 2'!B28+Personalizacion!$K$16),IF(OR('3D Semana 2'!C28="3x6",'3D Semana 2'!C28="4x4"),"Reset",'3D Semana 2'!B28)))</f>
        <v/>
      </c>
      <c r="C6" s="142" t="str">
        <f>IF(AND(B6="Reset",Personalizacion!$K$22="Default"),"3x10",IF(AND(B6="Reset",Personalizacion!$K$22="Modified"),"4x8",IF(SUMPRODUCT('3D Semana 2'!G28:J28)&gt;=X6,'3D Semana 2'!C28,IF('3D Semana 2'!C28="3x10","3x8",IF('3D Semana 2'!C28="3x8","3x6",IF('3D Semana 2'!C28="3x6","Wgt",IF('3D Semana 2'!C28="4x8","4x6",IF('3D Semana 2'!C28="4x6","4x4","Wgt"))))))))</f>
        <v>4x4</v>
      </c>
      <c r="D6" s="143">
        <f t="shared" ref="D6:F6" si="3">T6</f>
        <v>0</v>
      </c>
      <c r="E6" s="143">
        <f t="shared" si="3"/>
        <v>0</v>
      </c>
      <c r="F6" s="143">
        <f t="shared" si="3"/>
        <v>0</v>
      </c>
      <c r="G6" s="144"/>
      <c r="H6" s="144"/>
      <c r="I6" s="144"/>
      <c r="J6" s="135"/>
      <c r="K6" s="210"/>
      <c r="L6" s="149"/>
      <c r="M6" s="4"/>
      <c r="N6" s="4" t="str">
        <f>Personalizacion!$N$23</f>
        <v/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IF('3D Semana 2'!C28="3x10",30,IF('3D Semana 2'!C28="4x8",32,IF(OR('3D Semana 2'!C28="3x8",'3D Semana 2'!C28="4x6"),24,IF('3D Semana 2'!C28="3x6",18,16))))</f>
        <v>24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IF(OR($B6="Wgt",$B6="Reset",$B6="Retest",$B6=0),0,IF(Personalizacion!$K$6="Lbs",INDEX(#REF!,MATCH($B6,#REF!,0)),INDEX('Kg BarCalc'!B:B,MATCH($B6,'Kg BarCalc'!$A:$A,0))))</f>
        <v>0</v>
      </c>
      <c r="AF6" s="129">
        <f t="array" ref="AF6">IF(OR($B6="Wgt",$B6="Reset",$B6="Retest",$B6=0),0,IF(Personalizacion!$K$6="Lbs",INDEX(#REF!,MATCH($B6,#REF!,0)),INDEX('Kg BarCalc'!C:C,MATCH($B6,'Kg BarCalc'!$A:$A,0))))</f>
        <v>0</v>
      </c>
      <c r="AG6" s="130">
        <f t="array" ref="AG6">IF(OR($B6="Wgt",$B6="Reset",$B6="Retest",$B6=0),0,IF(Personalizacion!$K$6="Lbs",INDEX(#REF!,MATCH($B6,#REF!,0)),INDEX('Kg BarCalc'!D:D,MATCH($B6,'Kg BarCalc'!$A:$A,0))))</f>
        <v>0</v>
      </c>
      <c r="AH6" s="131">
        <f t="array" ref="AH6">IF(OR($B6="Wgt",$B6="Reset",$B6="Retest",$B6=0),0,IF(Personalizacion!$K$6="Lbs",INDEX(#REF!,MATCH($B6,#REF!,0)),INDEX('Kg BarCalc'!E:E,MATCH($B6,'Kg BarCalc'!$A:$A,0))))</f>
        <v>0</v>
      </c>
      <c r="AI6" s="132">
        <f t="array" ref="AI6">IF(OR($B6="Wgt",$B6="Reset",$B6="Retest",$B6=0),0,IF(Personalizacion!$K$6="Lbs",INDEX(#REF!,MATCH($B6,#REF!,0)),INDEX('Kg BarCalc'!F:F,MATCH($B6,'Kg BarCalc'!$A:$A,0))))</f>
        <v>0</v>
      </c>
      <c r="AJ6" s="133">
        <f t="array" ref="AJ6">IF(OR($B6="Wgt",$B6="Reset",$B6="Retest",$B6=0),0,IF(Personalizacion!$K$6="Lbs",INDEX(#REF!,MATCH($B6,#REF!,0)),INDEX('Kg BarCalc'!G:G,MATCH($B6,'Kg BarCalc'!$A:$A,0))))</f>
        <v>0</v>
      </c>
      <c r="AK6" s="129">
        <f t="array" ref="AK6">IF(OR($B6="Wgt",$B6="Reset",$B6="Retest",$B6=0),0,IF(Personalizacion!$K$6="Lbs",INDEX(#REF!,MATCH($B6,#REF!,0)),INDEX('Kg BarCalc'!H:H,MATCH($B6,'Kg BarCalc'!$A:$A,0))))</f>
        <v>0</v>
      </c>
      <c r="AL6" s="131">
        <f t="array" ref="AL6">IF(OR($B6="Wgt",$B6="Reset",$B6="Retest",$B6=0),0,IF(Personalizacion!$K$6="Lbs",INDEX(#REF!,MATCH($B6,#REF!,0)),INDEX('Kg BarCalc'!I:I,MATCH($B6,'Kg BarCalc'!$A:$A,0))))</f>
        <v>0</v>
      </c>
      <c r="AM6" s="101">
        <f t="array" ref="AM6">IF(OR($B6="Wgt",$B6="Reset",$B6="Retest",$B6=0),0,IF(Personalizacion!$K$6="Lbs",INDEX(#REF!,MATCH($B6,#REF!,0)),INDEX('Kg BarCalc'!J:J,MATCH($B6,'Kg BarCalc'!$A:$A,0))))</f>
        <v>0</v>
      </c>
      <c r="AN6" s="128">
        <f t="array" ref="AN6">IF(OR($B6="Wgt",$B6="Reset",$B6="Retest",$B6=0),0,IF(Personalizacion!$K$6="Lbs",INDEX(#REF!,MATCH($B6,#REF!,0)),INDEX('Kg BarCalc'!K:K,MATCH($B6,'Kg BarCalc'!$A:$A,0))))</f>
        <v>0</v>
      </c>
      <c r="AO6" s="129">
        <f t="array" ref="AO6">IF(OR($B6="Wgt",$B6="Reset",$B6="Retest",$B6=0),0,IF(Personalizacion!$K$6="Lbs",INDEX(#REF!,MATCH($B6,#REF!,0)),INDEX('Kg BarCalc'!L:L,MATCH($B6,'Kg BarCalc'!$A:$A,0))))</f>
        <v>0</v>
      </c>
      <c r="AP6" s="131">
        <f t="array" ref="AP6">IF(OR($B6="Wgt",$B6="Reset",$B6="Retest",$B6=0),0,IF(Personalizacion!$K$6="Lbs",INDEX(#REF!,MATCH($B6,#REF!,0)),INDEX('Kg BarCalc'!M:M,MATCH($B6,'Kg BarCalc'!$A:$A,0))))</f>
        <v>0</v>
      </c>
      <c r="AQ6" s="133">
        <f t="array" ref="AQ6">IF(OR($B6="Wgt",$B6="Reset",$B6="Retest",$B6=0),0,IF(Personalizacion!$K$6="Lbs",INDEX(#REF!,MATCH($B6,#REF!,0)),INDEX('Kg BarCalc'!N:N,MATCH($B6,'Kg BarCalc'!$A:$A,0))))</f>
        <v>0</v>
      </c>
      <c r="AR6" s="4"/>
    </row>
    <row r="7" ht="15.0" customHeight="1">
      <c r="A7" s="151" t="str">
        <f>Personalizacion!$I$24</f>
        <v>Remo con mancuernas</v>
      </c>
      <c r="B7" s="151">
        <f>IF('3D Semana 2'!B29="Wgt","Wgt",IF(Personalizacion!$K$24="Default",IF('3D Semana 2'!I29&gt;=25,'3D Semana 2'!B29+Personalizacion!$K$17,'3D Semana 2'!B29),IF('3D Semana 2'!J29&gt;=18,'3D Semana 2'!B29+Personalizacion!$K$17,'3D Semana 2'!B29)))</f>
        <v>20</v>
      </c>
      <c r="C7" s="151" t="str">
        <f>IF(Personalizacion!$K$24="Modified","4x12+","3x15+")</f>
        <v>3x15+</v>
      </c>
      <c r="D7" s="152" t="str">
        <f t="shared" ref="D7:F7" si="5">T7</f>
        <v/>
      </c>
      <c r="E7" s="152" t="str">
        <f t="shared" si="5"/>
        <v/>
      </c>
      <c r="F7" s="152" t="str">
        <f t="shared" si="5"/>
        <v/>
      </c>
      <c r="G7" s="153"/>
      <c r="H7" s="153"/>
      <c r="I7" s="153"/>
      <c r="J7" s="176"/>
      <c r="K7" s="177" t="s">
        <v>65</v>
      </c>
      <c r="L7" s="147"/>
      <c r="M7" s="4"/>
      <c r="N7" s="4">
        <f>Personalizacion!$N$24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IF(Personalizacion!$I$25="Opt Tier 3","",Personalizacion!$I$25)</f>
        <v>Curl martillo</v>
      </c>
      <c r="B8" s="151" t="str">
        <f>IF('3D Semana 2'!B30="Wgt","Wgt",IF(Personalizacion!$K$28="Default",IF('3D Semana 2'!I30&gt;=25,'3D Semana 2'!B30+Personalizacion!$K$17,'3D Semana 2'!B30),IF('3D Semana 2'!J30&gt;=18,'3D Semana 2'!B30+Personalizacion!$K$17,'3D Semana 2'!B30)))</f>
        <v/>
      </c>
      <c r="C8" s="151" t="str">
        <f>IF(Personalizacion!$K$25="Modified","4x12+","3x15+")</f>
        <v>4x12+</v>
      </c>
      <c r="D8" s="152" t="str">
        <f t="shared" ref="D8:F8" si="6">T8</f>
        <v/>
      </c>
      <c r="E8" s="152" t="str">
        <f t="shared" si="6"/>
        <v/>
      </c>
      <c r="F8" s="152" t="str">
        <f t="shared" si="6"/>
        <v/>
      </c>
      <c r="G8" s="153"/>
      <c r="H8" s="153"/>
      <c r="I8" s="153"/>
      <c r="J8" s="176"/>
      <c r="K8" s="178"/>
      <c r="L8" s="157"/>
      <c r="M8" s="4"/>
      <c r="N8" s="4" t="str">
        <f>Personalizacion!$N$25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IF(Personalizacion!$I$26="Opt Tier 3","",Personalizacion!$I$26)</f>
        <v>Face pulls</v>
      </c>
      <c r="B9" s="151" t="str">
        <f>IF('3D Semana 2'!B31="Wgt","Wgt",IF(Personalizacion!$K$29="Default",IF('3D Semana 2'!I31&gt;=25,'3D Semana 2'!B31+Personalizacion!$K$17,'3D Semana 2'!B31),IF('3D Semana 2'!J31&gt;=18,'3D Semana 2'!B31+Personalizacion!$K$17,'3D Semana 2'!B31)))</f>
        <v/>
      </c>
      <c r="C9" s="151" t="str">
        <f>IF(Personalizacion!$K$26="Modified","4x12+","3x15+")</f>
        <v>3x15+</v>
      </c>
      <c r="D9" s="152" t="str">
        <f t="shared" ref="D9:F9" si="7">T9</f>
        <v/>
      </c>
      <c r="E9" s="152" t="str">
        <f t="shared" si="7"/>
        <v/>
      </c>
      <c r="F9" s="152" t="str">
        <f t="shared" si="7"/>
        <v/>
      </c>
      <c r="G9" s="153"/>
      <c r="H9" s="153"/>
      <c r="I9" s="153"/>
      <c r="J9" s="176"/>
      <c r="K9" s="178"/>
      <c r="L9" s="157"/>
      <c r="M9" s="4"/>
      <c r="N9" s="4" t="str">
        <f>Personalizacion!$N$26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IF(Personalizacion!$I$27="Opt Tier 3","",Personalizacion!$I$27)</f>
        <v/>
      </c>
      <c r="B10" s="151" t="str">
        <f>IF('3D Semana 2'!B32="Wgt","Wgt",IF(Personalizacion!$K$30="Default",IF('3D Semana 2'!I32&gt;=25,'3D Semana 2'!B32+Personalizacion!$K$17,'3D Semana 2'!B32),IF('3D Semana 2'!J32&gt;=18,'3D Semana 2'!B32+Personalizacion!$K$17,'3D Semana 2'!B32)))</f>
        <v/>
      </c>
      <c r="C10" s="151" t="str">
        <f>IF(Personalizacion!$K$27="Modified","4x12+","3x15+")</f>
        <v>4x12+</v>
      </c>
      <c r="D10" s="152" t="str">
        <f t="shared" ref="D10:F10" si="8">T10</f>
        <v/>
      </c>
      <c r="E10" s="152" t="str">
        <f t="shared" si="8"/>
        <v/>
      </c>
      <c r="F10" s="152" t="str">
        <f t="shared" si="8"/>
        <v/>
      </c>
      <c r="G10" s="153"/>
      <c r="H10" s="153"/>
      <c r="I10" s="153"/>
      <c r="J10" s="176"/>
      <c r="K10" s="179"/>
      <c r="L10" s="164"/>
      <c r="M10" s="4"/>
      <c r="N10" s="4" t="str">
        <f>Personalizacion!$N$27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>
      <c r="A12" s="165" t="s">
        <v>39</v>
      </c>
      <c r="B12" s="165" t="s">
        <v>52</v>
      </c>
      <c r="C12" s="165"/>
      <c r="D12" s="193"/>
      <c r="E12" s="193" t="str">
        <f>A14</f>
        <v>Press de banca</v>
      </c>
      <c r="F12" s="203" t="str">
        <f>IF(I14="","",SUM(B14*(MAX(G14:L15))*0.0333+B14))</f>
        <v/>
      </c>
      <c r="G12" s="166"/>
      <c r="H12" s="166"/>
      <c r="I12" s="166"/>
      <c r="J12" s="166"/>
      <c r="K12" s="166"/>
      <c r="L12" s="1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>
      <c r="A14" s="122" t="str">
        <f>Personalizacion!$I$29</f>
        <v>Press de banca</v>
      </c>
      <c r="B14" s="123">
        <f>IF('3D Semana 3'!B3="Retest","Wgt",IF(AND(Z14=0,R14=0),"Retest",IF(Z14+AA14=3,'3D Semana 3'!B3+AC14,IF(Z14+AA14=5,'3D Semana 3'!B3+N14,'3D Semana 3'!B3))))</f>
        <v>135</v>
      </c>
      <c r="C14" s="123" t="str">
        <f>IF(B14="Retest","5RM",IF(AND('3D Semana 3'!B3="Retest",Personalizacion!$K$29="Default"),"5x3+",IF(AND('3D Semana 3'!B3="Retest",Personalizacion!$K$29="Modified"),"3x5+",IF(SUM('3D Semana 3'!G3:L3)&gt;=X14,'3D Semana 3'!C3,IF('3D Semana 3'!C3="5x3+","6x2+",IF('3D Semana 3'!C3="6x2+","10x1+",IF('3D Semana 3'!C3="10x1+","5RM",IF('3D Semana 3'!C3="3x5+","4x3+",IF('3D Semana 3'!C3="4x3+","5x2+","5RM")))))))))</f>
        <v>10x1+</v>
      </c>
      <c r="D14" s="192">
        <f t="shared" ref="D14:F14" si="9">T14</f>
        <v>80</v>
      </c>
      <c r="E14" s="192">
        <f t="shared" si="9"/>
        <v>95</v>
      </c>
      <c r="F14" s="192">
        <f t="shared" si="9"/>
        <v>115</v>
      </c>
      <c r="G14" s="135"/>
      <c r="H14" s="135"/>
      <c r="I14" s="135"/>
      <c r="J14" s="135"/>
      <c r="K14" s="135"/>
      <c r="L14" s="135"/>
      <c r="M14" s="4"/>
      <c r="N14" s="4">
        <f>Personalizacion!$N$29</f>
        <v>5</v>
      </c>
      <c r="O14" s="4" t="str">
        <f>Personalizacion!$O$29</f>
        <v/>
      </c>
      <c r="P14" s="4" t="str">
        <f>Personalizacion!$P$29</f>
        <v/>
      </c>
      <c r="Q14" s="4"/>
      <c r="R14" s="4">
        <f>IF(OR('3D Semana 3'!C3="10x1+",'3D Semana 3'!C3="5x2+"),0,1)</f>
        <v>1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80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95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115</v>
      </c>
      <c r="W14" s="4"/>
      <c r="X14" s="201">
        <f>IF(OR('3D Semana 3'!C3="5x3+",'3D Semana 3'!C3="3x5+"),15,IF(OR('3D Semana 3'!C3="6x2+",'3D Semana 3'!C3="4x3+"),12,10))</f>
        <v>12</v>
      </c>
      <c r="Y14" s="4">
        <f>SUMPRODUCT('3D Semana 3'!G3:L3+'3D Semana 3'!G4:L4)</f>
        <v>0</v>
      </c>
      <c r="Z14" s="127">
        <f>IF(Y14&gt;=X14,"1",0)</f>
        <v>0</v>
      </c>
      <c r="AA14" s="4">
        <f>IF(Personalizacion!$K$9="Modified",2,4)</f>
        <v>4</v>
      </c>
      <c r="AB14" s="4">
        <f>IF('3D Semana 3'!C3="5x3+",'3D Semana 3'!K3,IF('3D Semana 3'!C3="3x5+",'3D Semana 3'!I3,0))</f>
        <v>0</v>
      </c>
      <c r="AC14" s="4" t="str">
        <f>IF('3D Semana 3'!C3="5x3+",IF(AND(AB14&gt;=3,AB14&lt;=4),N14,IF(AND(AB14&gt;=5,AB14&lt;=7),O14,P14)),IF(AND(AB14&gt;=5,AB14&lt;=6),N14,IF(AND(AB14&gt;=7,AB14&lt;=8),O14,P14)))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IF(OR($B14="Wgt",$B14="Reset",$B14="Retest",$B14=0),0,IF(Personalizacion!$K$6="Lbs",INDEX(#REF!,MATCH($B14,#REF!,0)),INDEX('Kg BarCalc'!B:B,MATCH($B14,'Kg BarCalc'!$A:$A,0))))</f>
        <v>0</v>
      </c>
      <c r="AF14" s="129">
        <f t="array" ref="AF14">IF(OR($B14="Wgt",$B14="Reset",$B14="Retest",$B14=0),0,IF(Personalizacion!$K$6="Lbs",INDEX(#REF!,MATCH($B14,#REF!,0)),INDEX('Kg BarCalc'!C:C,MATCH($B14,'Kg BarCalc'!$A:$A,0))))</f>
        <v>2</v>
      </c>
      <c r="AG14" s="130">
        <f t="array" ref="AG14">IF(OR($B14="Wgt",$B14="Reset",$B14="Retest",$B14=0),0,IF(Personalizacion!$K$6="Lbs",INDEX(#REF!,MATCH($B14,#REF!,0)),INDEX('Kg BarCalc'!D:D,MATCH($B14,'Kg BarCalc'!$A:$A,0))))</f>
        <v>1</v>
      </c>
      <c r="AH14" s="131">
        <f t="array" ref="AH14">IF(OR($B14="Wgt",$B14="Reset",$B14="Retest",$B14=0),0,IF(Personalizacion!$K$6="Lbs",INDEX(#REF!,MATCH($B14,#REF!,0)),INDEX('Kg BarCalc'!E:E,MATCH($B14,'Kg BarCalc'!$A:$A,0))))</f>
        <v>0</v>
      </c>
      <c r="AI14" s="132">
        <f t="array" ref="AI14">IF(OR($B14="Wgt",$B14="Reset",$B14="Retest",$B14=0),0,IF(Personalizacion!$K$6="Lbs",INDEX(#REF!,MATCH($B14,#REF!,0)),INDEX('Kg BarCalc'!F:F,MATCH($B14,'Kg BarCalc'!$A:$A,0))))</f>
        <v>0</v>
      </c>
      <c r="AJ14" s="133">
        <f t="array" ref="AJ14">IF(OR($B14="Wgt",$B14="Reset",$B14="Retest",$B14=0),0,IF(Personalizacion!$K$6="Lbs",INDEX(#REF!,MATCH($B14,#REF!,0)),INDEX('Kg BarCalc'!G:G,MATCH($B14,'Kg BarCalc'!$A:$A,0))))</f>
        <v>1</v>
      </c>
      <c r="AK14" s="129">
        <f t="array" ref="AK14">IF(OR($B14="Wgt",$B14="Reset",$B14="Retest",$B14=0),0,IF(Personalizacion!$K$6="Lbs",INDEX(#REF!,MATCH($B14,#REF!,0)),INDEX('Kg BarCalc'!H:H,MATCH($B14,'Kg BarCalc'!$A:$A,0))))</f>
        <v>0</v>
      </c>
      <c r="AL14" s="131">
        <f t="array" ref="AL14">IF(OR($B14="Wgt",$B14="Reset",$B14="Retest",$B14=0),0,IF(Personalizacion!$K$6="Lbs",INDEX(#REF!,MATCH($B14,#REF!,0)),INDEX('Kg BarCalc'!I:I,MATCH($B14,'Kg BarCalc'!$A:$A,0))))</f>
        <v>0</v>
      </c>
      <c r="AM14" s="101">
        <f t="array" ref="AM14">IF(OR($B14="Wgt",$B14="Reset",$B14="Retest",$B14=0),0,IF(Personalizacion!$K$6="Lbs",INDEX(#REF!,MATCH($B14,#REF!,0)),INDEX('Kg BarCalc'!J:J,MATCH($B14,'Kg BarCalc'!$A:$A,0))))</f>
        <v>0</v>
      </c>
      <c r="AN14" s="128">
        <f t="array" ref="AN14">IF(OR($B14="Wgt",$B14="Reset",$B14="Retest",$B14=0),0,IF(Personalizacion!$K$6="Lbs",INDEX(#REF!,MATCH($B14,#REF!,0)),INDEX('Kg BarCalc'!K:K,MATCH($B14,'Kg BarCalc'!$A:$A,0))))</f>
        <v>0</v>
      </c>
      <c r="AO14" s="129">
        <f t="array" ref="AO14">IF(OR($B14="Wgt",$B14="Reset",$B14="Retest",$B14=0),0,IF(Personalizacion!$K$6="Lbs",INDEX(#REF!,MATCH($B14,#REF!,0)),INDEX('Kg BarCalc'!L:L,MATCH($B14,'Kg BarCalc'!$A:$A,0))))</f>
        <v>0</v>
      </c>
      <c r="AP14" s="131">
        <f t="array" ref="AP14">IF(OR($B14="Wgt",$B14="Reset",$B14="Retest",$B14=0),0,IF(Personalizacion!$K$6="Lbs",INDEX(#REF!,MATCH($B14,#REF!,0)),INDEX('Kg BarCalc'!M:M,MATCH($B14,'Kg BarCalc'!$A:$A,0))))</f>
        <v>0</v>
      </c>
      <c r="AQ14" s="133" t="str">
        <f t="array" ref="AQ14">IF(OR($B14="Wgt",$B14="Reset",$B14="Retest",$B14=0),0,IF(Personalizacion!$K$6="Lbs",INDEX(#REF!,MATCH($B14,#REF!,0)),INDEX('Kg BarCalc'!N:N,MATCH($B14,'Kg BarCalc'!$A:$A,0))))</f>
        <v/>
      </c>
      <c r="AR14" s="4"/>
    </row>
    <row r="15">
      <c r="A15" s="134"/>
      <c r="B15" s="102"/>
      <c r="C15" s="102"/>
      <c r="D15" s="192"/>
      <c r="E15" s="192"/>
      <c r="F15" s="192"/>
      <c r="G15" s="135"/>
      <c r="H15" s="135"/>
      <c r="I15" s="135"/>
      <c r="J15" s="135"/>
      <c r="K15" s="135"/>
      <c r="L15" s="135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0" customHeight="1">
      <c r="A16" s="141" t="str">
        <f>Personalizacion!$I$30</f>
        <v>Sentadilla</v>
      </c>
      <c r="B16" s="142">
        <f>IF(OR('3D Semana 3'!B5="Reset",'3D Semana 3'!B5="Wgt"),"Wgt",IF(SUMPRODUCT('3D Semana 3'!G5:J5)&gt;=X16,SUM('3D Semana 3'!B5+N16),IF(OR('3D Semana 3'!C5="3x6",'3D Semana 3'!C5="4x4"),"Reset",'3D Semana 3'!B5)))</f>
        <v>95</v>
      </c>
      <c r="C16" s="142" t="str">
        <f>IF(AND(B16="Reset",Personalizacion!$K$30="Default"),"3x10",IF(AND(B16="Reset",Personalizacion!$K$30="Modified"),"4x8",IF(SUMPRODUCT('3D Semana 3'!G5:J5)&gt;=X16,'3D Semana 3'!C5,IF('3D Semana 3'!C5="3x10","3x8",IF('3D Semana 3'!C5="3x8","3x6",IF('3D Semana 3'!C5="3x6","Wgt",IF('3D Semana 3'!C5="4x8","4x6",IF('3D Semana 3'!C5="4x6","4x4","Wgt"))))))))</f>
        <v>3x6</v>
      </c>
      <c r="D16" s="144">
        <f t="shared" ref="D16:F16" si="10">T16</f>
        <v>57.5</v>
      </c>
      <c r="E16" s="144">
        <f t="shared" si="10"/>
        <v>67.5</v>
      </c>
      <c r="F16" s="144">
        <f t="shared" si="10"/>
        <v>80</v>
      </c>
      <c r="G16" s="144"/>
      <c r="H16" s="144"/>
      <c r="I16" s="144"/>
      <c r="J16" s="135"/>
      <c r="K16" s="207" t="s">
        <v>64</v>
      </c>
      <c r="L16" s="147"/>
      <c r="M16" s="4"/>
      <c r="N16" s="4">
        <f>Personalizacion!$N$30</f>
        <v>5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57.5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67.5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80</v>
      </c>
      <c r="W16" s="4"/>
      <c r="X16" s="4">
        <f>IF('3D Semana 3'!C3="3x10",30,IF('3D Semana 3'!C3="4x8",32,IF(OR('3D Semana 3'!C3="3x8",'3D Semana 3'!C3="4x6"),24,IF('3D Semana 3'!C3="3x6",18,16))))</f>
        <v>16</v>
      </c>
      <c r="Y16" s="4"/>
      <c r="Z16" s="4"/>
      <c r="AA16" s="4"/>
      <c r="AB16" s="4"/>
      <c r="AC16" s="4"/>
      <c r="AD16" s="4">
        <f t="shared" ref="AD16:AD21" si="12">IF(OR(B16="Wgt",B16="Reset"),0,SUM(B16*SUM(G16:J16)))</f>
        <v>0</v>
      </c>
      <c r="AE16" s="128">
        <f t="array" ref="AE16">IF(OR($B16="Wgt",$B16="Reset",$B16="Retest",$B16=0),0,IF(Personalizacion!$K$6="Lbs",INDEX(#REF!,MATCH($B16,#REF!,0)),INDEX('Kg BarCalc'!B:B,MATCH($B16,'Kg BarCalc'!$A:$A,0))))</f>
        <v>0</v>
      </c>
      <c r="AF16" s="129">
        <f t="array" ref="AF16">IF(OR($B16="Wgt",$B16="Reset",$B16="Retest",$B16=0),0,IF(Personalizacion!$K$6="Lbs",INDEX(#REF!,MATCH($B16,#REF!,0)),INDEX('Kg BarCalc'!C:C,MATCH($B16,'Kg BarCalc'!$A:$A,0))))</f>
        <v>1</v>
      </c>
      <c r="AG16" s="130">
        <f t="array" ref="AG16">IF(OR($B16="Wgt",$B16="Reset",$B16="Retest",$B16=0),0,IF(Personalizacion!$K$6="Lbs",INDEX(#REF!,MATCH($B16,#REF!,0)),INDEX('Kg BarCalc'!D:D,MATCH($B16,'Kg BarCalc'!$A:$A,0))))</f>
        <v>1</v>
      </c>
      <c r="AH16" s="131">
        <f t="array" ref="AH16">IF(OR($B16="Wgt",$B16="Reset",$B16="Retest",$B16=0),0,IF(Personalizacion!$K$6="Lbs",INDEX(#REF!,MATCH($B16,#REF!,0)),INDEX('Kg BarCalc'!E:E,MATCH($B16,'Kg BarCalc'!$A:$A,0))))</f>
        <v>0</v>
      </c>
      <c r="AI16" s="132">
        <f t="array" ref="AI16">IF(OR($B16="Wgt",$B16="Reset",$B16="Retest",$B16=0),0,IF(Personalizacion!$K$6="Lbs",INDEX(#REF!,MATCH($B16,#REF!,0)),INDEX('Kg BarCalc'!F:F,MATCH($B16,'Kg BarCalc'!$A:$A,0))))</f>
        <v>0</v>
      </c>
      <c r="AJ16" s="133">
        <f t="array" ref="AJ16">IF(OR($B16="Wgt",$B16="Reset",$B16="Retest",$B16=0),0,IF(Personalizacion!$K$6="Lbs",INDEX(#REF!,MATCH($B16,#REF!,0)),INDEX('Kg BarCalc'!G:G,MATCH($B16,'Kg BarCalc'!$A:$A,0))))</f>
        <v>1</v>
      </c>
      <c r="AK16" s="129">
        <f t="array" ref="AK16">IF(OR($B16="Wgt",$B16="Reset",$B16="Retest",$B16=0),0,IF(Personalizacion!$K$6="Lbs",INDEX(#REF!,MATCH($B16,#REF!,0)),INDEX('Kg BarCalc'!H:H,MATCH($B16,'Kg BarCalc'!$A:$A,0))))</f>
        <v>0</v>
      </c>
      <c r="AL16" s="131">
        <f t="array" ref="AL16">IF(OR($B16="Wgt",$B16="Reset",$B16="Retest",$B16=0),0,IF(Personalizacion!$K$6="Lbs",INDEX(#REF!,MATCH($B16,#REF!,0)),INDEX('Kg BarCalc'!I:I,MATCH($B16,'Kg BarCalc'!$A:$A,0))))</f>
        <v>0</v>
      </c>
      <c r="AM16" s="101">
        <f t="array" ref="AM16">IF(OR($B16="Wgt",$B16="Reset",$B16="Retest",$B16=0),0,IF(Personalizacion!$K$6="Lbs",INDEX(#REF!,MATCH($B16,#REF!,0)),INDEX('Kg BarCalc'!J:J,MATCH($B16,'Kg BarCalc'!$A:$A,0))))</f>
        <v>0</v>
      </c>
      <c r="AN16" s="128">
        <f t="array" ref="AN16">IF(OR($B16="Wgt",$B16="Reset",$B16="Retest",$B16=0),0,IF(Personalizacion!$K$6="Lbs",INDEX(#REF!,MATCH($B16,#REF!,0)),INDEX('Kg BarCalc'!K:K,MATCH($B16,'Kg BarCalc'!$A:$A,0))))</f>
        <v>0</v>
      </c>
      <c r="AO16" s="129">
        <f t="array" ref="AO16">IF(OR($B16="Wgt",$B16="Reset",$B16="Retest",$B16=0),0,IF(Personalizacion!$K$6="Lbs",INDEX(#REF!,MATCH($B16,#REF!,0)),INDEX('Kg BarCalc'!L:L,MATCH($B16,'Kg BarCalc'!$A:$A,0))))</f>
        <v>0</v>
      </c>
      <c r="AP16" s="131">
        <f t="array" ref="AP16">IF(OR($B16="Wgt",$B16="Reset",$B16="Retest",$B16=0),0,IF(Personalizacion!$K$6="Lbs",INDEX(#REF!,MATCH($B16,#REF!,0)),INDEX('Kg BarCalc'!M:M,MATCH($B16,'Kg BarCalc'!$A:$A,0))))</f>
        <v>0</v>
      </c>
      <c r="AQ16" s="133" t="str">
        <f t="array" ref="AQ16">IF(OR($B16="Wgt",$B16="Reset",$B16="Retest",$B16=0),0,IF(Personalizacion!$K$6="Lbs",INDEX(#REF!,MATCH($B16,#REF!,0)),INDEX('Kg BarCalc'!N:N,MATCH($B16,'Kg BarCalc'!$A:$A,0))))</f>
        <v/>
      </c>
      <c r="AR16" s="4"/>
    </row>
    <row r="17">
      <c r="A17" s="141" t="str">
        <f>IF(Personalizacion!$I$31="Opt Tier 2","",Personalizacion!$I$31)</f>
        <v/>
      </c>
      <c r="B17" s="142" t="str">
        <f>IF(OR('3D Semana 3'!B6="Reset",'3D Semana 3'!B6="Wgt"),"Wgt",IF(SUMPRODUCT('3D Semana 3'!G6:J6)&gt;=X17,SUM('3D Semana 3'!B6+N17),IF(OR('3D Semana 3'!C6="3x6",'3D Semana 3'!C6="4x4"),"Reset",'3D Semana 3'!B6)))</f>
        <v/>
      </c>
      <c r="C17" s="142" t="str">
        <f>IF(AND(B17="Reset",Personalizacion!$K$31="Default"),"3x10",IF(AND(B17="Reset",Personalizacion!$K$31="Modified"),"4x8",IF(SUMPRODUCT('3D Semana 3'!G6:J6)&gt;=X17,'3D Semana 3'!C6,IF('3D Semana 3'!C6="3x10","3x8",IF('3D Semana 3'!C6="3x8","3x6",IF('3D Semana 3'!C6="3x6","Wgt",IF('3D Semana 3'!C6="4x8","4x6",IF('3D Semana 3'!C6="4x6","4x4","Wgt"))))))))</f>
        <v>4x4</v>
      </c>
      <c r="D17" s="144">
        <f t="shared" ref="D17:F17" si="11">T17</f>
        <v>0</v>
      </c>
      <c r="E17" s="144">
        <f t="shared" si="11"/>
        <v>0</v>
      </c>
      <c r="F17" s="144">
        <f t="shared" si="11"/>
        <v>0</v>
      </c>
      <c r="G17" s="144"/>
      <c r="H17" s="144"/>
      <c r="I17" s="144"/>
      <c r="J17" s="135"/>
      <c r="K17" s="179"/>
      <c r="L17" s="164"/>
      <c r="M17" s="4"/>
      <c r="N17" s="4" t="str">
        <f>Personalizacion!$N$31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IF('3D Semana 3'!C4="3x10",30,IF('3D Semana 3'!C4="4x8",32,IF(OR('3D Semana 3'!C4="3x8",'3D Semana 3'!C4="4x6"),24,IF('3D Semana 3'!C4="3x6",18,16))))</f>
        <v>16</v>
      </c>
      <c r="Y17" s="4"/>
      <c r="Z17" s="4"/>
      <c r="AA17" s="4"/>
      <c r="AB17" s="4"/>
      <c r="AC17" s="4"/>
      <c r="AD17" s="4">
        <f t="shared" si="12"/>
        <v>0</v>
      </c>
      <c r="AE17" s="128">
        <f t="array" ref="AE17">IF(OR($B17="Wgt",$B17="Reset",$B17="Retest",$B17=0),0,IF(Personalizacion!$K$6="Lbs",INDEX(#REF!,MATCH($B17,#REF!,0)),INDEX('Kg BarCalc'!B:B,MATCH($B17,'Kg BarCalc'!$A:$A,0))))</f>
        <v>0</v>
      </c>
      <c r="AF17" s="129">
        <f t="array" ref="AF17">IF(OR($B17="Wgt",$B17="Reset",$B17="Retest",$B17=0),0,IF(Personalizacion!$K$6="Lbs",INDEX(#REF!,MATCH($B17,#REF!,0)),INDEX('Kg BarCalc'!C:C,MATCH($B17,'Kg BarCalc'!$A:$A,0))))</f>
        <v>0</v>
      </c>
      <c r="AG17" s="130">
        <f t="array" ref="AG17">IF(OR($B17="Wgt",$B17="Reset",$B17="Retest",$B17=0),0,IF(Personalizacion!$K$6="Lbs",INDEX(#REF!,MATCH($B17,#REF!,0)),INDEX('Kg BarCalc'!D:D,MATCH($B17,'Kg BarCalc'!$A:$A,0))))</f>
        <v>0</v>
      </c>
      <c r="AH17" s="131">
        <f t="array" ref="AH17">IF(OR($B17="Wgt",$B17="Reset",$B17="Retest",$B17=0),0,IF(Personalizacion!$K$6="Lbs",INDEX(#REF!,MATCH($B17,#REF!,0)),INDEX('Kg BarCalc'!E:E,MATCH($B17,'Kg BarCalc'!$A:$A,0))))</f>
        <v>0</v>
      </c>
      <c r="AI17" s="132">
        <f t="array" ref="AI17">IF(OR($B17="Wgt",$B17="Reset",$B17="Retest",$B17=0),0,IF(Personalizacion!$K$6="Lbs",INDEX(#REF!,MATCH($B17,#REF!,0)),INDEX('Kg BarCalc'!F:F,MATCH($B17,'Kg BarCalc'!$A:$A,0))))</f>
        <v>0</v>
      </c>
      <c r="AJ17" s="133">
        <f t="array" ref="AJ17">IF(OR($B17="Wgt",$B17="Reset",$B17="Retest",$B17=0),0,IF(Personalizacion!$K$6="Lbs",INDEX(#REF!,MATCH($B17,#REF!,0)),INDEX('Kg BarCalc'!G:G,MATCH($B17,'Kg BarCalc'!$A:$A,0))))</f>
        <v>0</v>
      </c>
      <c r="AK17" s="129">
        <f t="array" ref="AK17">IF(OR($B17="Wgt",$B17="Reset",$B17="Retest",$B17=0),0,IF(Personalizacion!$K$6="Lbs",INDEX(#REF!,MATCH($B17,#REF!,0)),INDEX('Kg BarCalc'!H:H,MATCH($B17,'Kg BarCalc'!$A:$A,0))))</f>
        <v>0</v>
      </c>
      <c r="AL17" s="131">
        <f t="array" ref="AL17">IF(OR($B17="Wgt",$B17="Reset",$B17="Retest",$B17=0),0,IF(Personalizacion!$K$6="Lbs",INDEX(#REF!,MATCH($B17,#REF!,0)),INDEX('Kg BarCalc'!I:I,MATCH($B17,'Kg BarCalc'!$A:$A,0))))</f>
        <v>0</v>
      </c>
      <c r="AM17" s="101">
        <f t="array" ref="AM17">IF(OR($B17="Wgt",$B17="Reset",$B17="Retest",$B17=0),0,IF(Personalizacion!$K$6="Lbs",INDEX(#REF!,MATCH($B17,#REF!,0)),INDEX('Kg BarCalc'!J:J,MATCH($B17,'Kg BarCalc'!$A:$A,0))))</f>
        <v>0</v>
      </c>
      <c r="AN17" s="128">
        <f t="array" ref="AN17">IF(OR($B17="Wgt",$B17="Reset",$B17="Retest",$B17=0),0,IF(Personalizacion!$K$6="Lbs",INDEX(#REF!,MATCH($B17,#REF!,0)),INDEX('Kg BarCalc'!K:K,MATCH($B17,'Kg BarCalc'!$A:$A,0))))</f>
        <v>0</v>
      </c>
      <c r="AO17" s="129">
        <f t="array" ref="AO17">IF(OR($B17="Wgt",$B17="Reset",$B17="Retest",$B17=0),0,IF(Personalizacion!$K$6="Lbs",INDEX(#REF!,MATCH($B17,#REF!,0)),INDEX('Kg BarCalc'!L:L,MATCH($B17,'Kg BarCalc'!$A:$A,0))))</f>
        <v>0</v>
      </c>
      <c r="AP17" s="131">
        <f t="array" ref="AP17">IF(OR($B17="Wgt",$B17="Reset",$B17="Retest",$B17=0),0,IF(Personalizacion!$K$6="Lbs",INDEX(#REF!,MATCH($B17,#REF!,0)),INDEX('Kg BarCalc'!M:M,MATCH($B17,'Kg BarCalc'!$A:$A,0))))</f>
        <v>0</v>
      </c>
      <c r="AQ17" s="133">
        <f t="array" ref="AQ17">IF(OR($B17="Wgt",$B17="Reset",$B17="Retest",$B17=0),0,IF(Personalizacion!$K$6="Lbs",INDEX(#REF!,MATCH($B17,#REF!,0)),INDEX('Kg BarCalc'!N:N,MATCH($B17,'Kg BarCalc'!$A:$A,0))))</f>
        <v>0</v>
      </c>
      <c r="AR17" s="4"/>
    </row>
    <row r="18" ht="15.0" customHeight="1">
      <c r="A18" s="151" t="str">
        <f>Personalizacion!$I$32</f>
        <v>Jalon al pecho</v>
      </c>
      <c r="B18" s="151">
        <f>IF('3D Semana 3'!B7="Wgt","Wgt",IF(Personalizacion!$K$32="Default",IF('3D Semana 3'!I7&gt;=25,'3D Semana 3'!B7+N18,'3D Semana 3'!B7),IF('3D Semana 3'!J7&gt;=18,'3D Semana 3'!B7+N18,'3D Semana 3'!B7)))</f>
        <v>30</v>
      </c>
      <c r="C18" s="151" t="str">
        <f>IF(Personalizacion!$K$32="Modified","4x12+","3x15+")</f>
        <v>3x15+</v>
      </c>
      <c r="D18" s="195"/>
      <c r="E18" s="195"/>
      <c r="F18" s="195"/>
      <c r="G18" s="153"/>
      <c r="H18" s="153"/>
      <c r="I18" s="153"/>
      <c r="J18" s="176"/>
      <c r="K18" s="177" t="s">
        <v>65</v>
      </c>
      <c r="L18" s="147"/>
      <c r="M18" s="4"/>
      <c r="N18" s="4">
        <f>Personalizacion!$N$32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12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>
      <c r="A19" s="150" t="str">
        <f>IF(Personalizacion!$I$33="Opt Tier 3","",Personalizacion!$I$33)</f>
        <v>Fondos</v>
      </c>
      <c r="B19" s="151" t="str">
        <f>IF('3D Semana 3'!B8="Wgt","Wgt",IF(Personalizacion!$K$33="Default",IF('3D Semana 3'!I8&gt;=25,'3D Semana 3'!B8+N19,'3D Semana 3'!B8),IF('3D Semana 3'!J8&gt;=18,'3D Semana 3'!B8+N19,'3D Semana 3'!B8)))</f>
        <v/>
      </c>
      <c r="C19" s="151" t="str">
        <f>IF(Personalizacion!$K$33="Modified","4x12+","3x15+")</f>
        <v>4x12+</v>
      </c>
      <c r="D19" s="195"/>
      <c r="E19" s="195"/>
      <c r="F19" s="195"/>
      <c r="G19" s="153"/>
      <c r="H19" s="153"/>
      <c r="I19" s="153"/>
      <c r="J19" s="176"/>
      <c r="K19" s="178"/>
      <c r="L19" s="157"/>
      <c r="M19" s="4"/>
      <c r="N19" s="4" t="str">
        <f>Personalizacion!$N$33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12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>
      <c r="A20" s="150" t="str">
        <f>IF(Personalizacion!$I$34="Opt Tier 3","",Personalizacion!$I$34)</f>
        <v>Dominadas</v>
      </c>
      <c r="B20" s="151" t="str">
        <f>IF('3D Semana 3'!B9="Wgt","Wgt",IF(Personalizacion!$K$34="Default",IF('3D Semana 3'!I9&gt;=25,'3D Semana 3'!B9+N20,'3D Semana 3'!B9),IF('3D Semana 3'!J9&gt;=18,'3D Semana 3'!B9+N20,'3D Semana 3'!B9)))</f>
        <v/>
      </c>
      <c r="C20" s="151" t="str">
        <f>IF(Personalizacion!$K$34="Modified","4x12+","3x15+")</f>
        <v>3x15+</v>
      </c>
      <c r="D20" s="197"/>
      <c r="E20" s="197"/>
      <c r="F20" s="197"/>
      <c r="G20" s="153"/>
      <c r="H20" s="153"/>
      <c r="I20" s="153"/>
      <c r="J20" s="176"/>
      <c r="K20" s="178"/>
      <c r="L20" s="157"/>
      <c r="M20" s="4"/>
      <c r="N20" s="4" t="str">
        <f>Personalizacion!$N$34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12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IF(Personalizacion!$I$35="Opt Tier 3","",Personalizacion!$I$35)</f>
        <v/>
      </c>
      <c r="B21" s="151" t="str">
        <f>IF('3D Semana 3'!B10="Wgt","Wgt",IF(Personalizacion!$K$35="Default",IF('3D Semana 3'!I10&gt;=25,'3D Semana 3'!B10+N21,'3D Semana 3'!B10),IF('3D Semana 3'!J10&gt;=18,'3D Semana 3'!B10+N21,'3D Semana 3'!B10)))</f>
        <v/>
      </c>
      <c r="C21" s="151" t="str">
        <f>IF(Personalizacion!$K$35="Modified","4x12+","3x15+")</f>
        <v>4x12+</v>
      </c>
      <c r="D21" s="195"/>
      <c r="E21" s="195"/>
      <c r="F21" s="195"/>
      <c r="G21" s="153"/>
      <c r="H21" s="153"/>
      <c r="I21" s="153"/>
      <c r="J21" s="176"/>
      <c r="K21" s="179"/>
      <c r="L21" s="164"/>
      <c r="M21" s="4"/>
      <c r="N21" s="4" t="str">
        <f>Personalizacion!$N$35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12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165" t="s">
        <v>47</v>
      </c>
      <c r="B23" s="165" t="s">
        <v>52</v>
      </c>
      <c r="C23" s="165"/>
      <c r="D23" s="193"/>
      <c r="E23" s="193" t="str">
        <f>A25</f>
        <v>Peso muerto</v>
      </c>
      <c r="F23" s="203" t="str">
        <f>IF(I25="","",SUM(B25*(MAX(G25:L26))*0.0333+B25))</f>
        <v/>
      </c>
      <c r="G23" s="166"/>
      <c r="H23" s="166"/>
      <c r="I23" s="166"/>
      <c r="J23" s="166"/>
      <c r="K23" s="166"/>
      <c r="L23" s="16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40" t="s">
        <v>55</v>
      </c>
      <c r="E24" s="191"/>
      <c r="F24" s="191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Personalizacion!$I$37</f>
        <v>Peso muerto</v>
      </c>
      <c r="B25" s="123">
        <f>IF('3D Semana 3'!B14="Retest","Wgt",IF(AND(Z25=0,R25=0),"Retest",IF(Z25+AA25=3,'3D Semana 3'!B14+AC25,IF(Z25+AA25=5,'3D Semana 3'!B14+N25,'3D Semana 3'!B14))))</f>
        <v>225</v>
      </c>
      <c r="C25" s="123" t="str">
        <f>IF(B25="Retest","5RM",IF(AND('3D Semana 2'!B14="Retest",Personalizacion!$K$37="Default"),"5x3+",IF(AND('3D Semana 2'!B14="Retest",Personalizacion!$K$37="Modified"),"3x5+",IF(SUM('3D Semana 2'!G14:L15)&gt;=X25,'3D Semana 2'!C14,IF('3D Semana 2'!C14="5x3+","6x2+",IF('3D Semana 2'!C14="6x2+","10x1+",IF('3D Semana 2'!C14="10x1+","5RM",IF('3D Semana 2'!C14="3x5+","4x3+",IF('3D Semana 2'!C14="4x3+","5x2+","5RM")))))))))</f>
        <v>10x1+</v>
      </c>
      <c r="D25" s="192">
        <f t="shared" ref="D25:F25" si="13">T25</f>
        <v>135</v>
      </c>
      <c r="E25" s="192">
        <f t="shared" si="13"/>
        <v>157.5</v>
      </c>
      <c r="F25" s="192">
        <f t="shared" si="13"/>
        <v>192.5</v>
      </c>
      <c r="G25" s="135"/>
      <c r="H25" s="135"/>
      <c r="I25" s="135"/>
      <c r="J25" s="135"/>
      <c r="K25" s="135"/>
      <c r="L25" s="135"/>
      <c r="M25" s="4"/>
      <c r="N25" s="4">
        <f>Personalizacion!$N$37</f>
        <v>10</v>
      </c>
      <c r="O25" s="4" t="str">
        <f>Personalizacion!$O$13</f>
        <v/>
      </c>
      <c r="P25" s="4" t="str">
        <f>Personalizacion!$P$13</f>
        <v/>
      </c>
      <c r="Q25" s="4"/>
      <c r="R25" s="4">
        <f>IF(OR('3D Semana 2'!C14="10x1+",'3D Semana 2'!C14="5x2+"),0,1)</f>
        <v>1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135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157.5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192.5</v>
      </c>
      <c r="W25" s="4"/>
      <c r="X25" s="201">
        <f>IF(OR('3D Semana 3'!C14="5x3+",'3D Semana 3'!C14="3x5+"),15,IF(OR('3D Semana 3'!C14="6x2+",'3D Semana 3'!C14="4x3+"),12,10))</f>
        <v>12</v>
      </c>
      <c r="Y25" s="4">
        <f>SUMPRODUCT('3D Semana 3'!G14:L14+'3D Semana 3'!G15:L15)</f>
        <v>0</v>
      </c>
      <c r="Z25" s="127">
        <f>IF(Y25&gt;=X25,"1",0)</f>
        <v>0</v>
      </c>
      <c r="AA25" s="4">
        <f>IF(Personalizacion!$K$9="Modified",2,4)</f>
        <v>4</v>
      </c>
      <c r="AB25" s="4">
        <f>IF('3D Semana 3'!C14="5x3+",'3D Semana 3'!K14,IF('3D Semana 3'!C14="3x5+",'3D Semana 3'!I14,0))</f>
        <v>0</v>
      </c>
      <c r="AC25" s="4" t="str">
        <f>IF('3D Semana 3'!C14="5x3+",IF(AND(AB25&gt;=3,AB25&lt;=4),N25,IF(AND(AB25&gt;=5,AB25&lt;=7),O25,P25)),IF(AND(AB25&gt;=5,AB25&lt;=6),N25,IF(AND(AB25&gt;=7,AB25&lt;=8),O25,P25)))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IF(OR($B25="Wgt",$B25="Reset",$B25="Retest",$B25=0),0,IF(Personalizacion!$K$6="Lbs",INDEX(#REF!,MATCH($B25,#REF!,0)),INDEX('Kg BarCalc'!B:B,MATCH($B25,'Kg BarCalc'!$A:$A,0))))</f>
        <v>0</v>
      </c>
      <c r="AF25" s="129">
        <f t="array" ref="AF25">IF(OR($B25="Wgt",$B25="Reset",$B25="Retest",$B25=0),0,IF(Personalizacion!$K$6="Lbs",INDEX(#REF!,MATCH($B25,#REF!,0)),INDEX('Kg BarCalc'!C:C,MATCH($B25,'Kg BarCalc'!$A:$A,0))))</f>
        <v>5</v>
      </c>
      <c r="AG25" s="130">
        <f t="array" ref="AG25">IF(OR($B25="Wgt",$B25="Reset",$B25="Retest",$B25=0),0,IF(Personalizacion!$K$6="Lbs",INDEX(#REF!,MATCH($B25,#REF!,0)),INDEX('Kg BarCalc'!D:D,MATCH($B25,'Kg BarCalc'!$A:$A,0))))</f>
        <v>0</v>
      </c>
      <c r="AH25" s="131">
        <f t="array" ref="AH25">IF(OR($B25="Wgt",$B25="Reset",$B25="Retest",$B25=0),0,IF(Personalizacion!$K$6="Lbs",INDEX(#REF!,MATCH($B25,#REF!,0)),INDEX('Kg BarCalc'!E:E,MATCH($B25,'Kg BarCalc'!$A:$A,0))))</f>
        <v>0</v>
      </c>
      <c r="AI25" s="132">
        <f t="array" ref="AI25">IF(OR($B25="Wgt",$B25="Reset",$B25="Retest",$B25=0),0,IF(Personalizacion!$K$6="Lbs",INDEX(#REF!,MATCH($B25,#REF!,0)),INDEX('Kg BarCalc'!F:F,MATCH($B25,'Kg BarCalc'!$A:$A,0))))</f>
        <v>0</v>
      </c>
      <c r="AJ25" s="133">
        <f t="array" ref="AJ25">IF(OR($B25="Wgt",$B25="Reset",$B25="Retest",$B25=0),0,IF(Personalizacion!$K$6="Lbs",INDEX(#REF!,MATCH($B25,#REF!,0)),INDEX('Kg BarCalc'!G:G,MATCH($B25,'Kg BarCalc'!$A:$A,0))))</f>
        <v>1</v>
      </c>
      <c r="AK25" s="129">
        <f t="array" ref="AK25">IF(OR($B25="Wgt",$B25="Reset",$B25="Retest",$B25=0),0,IF(Personalizacion!$K$6="Lbs",INDEX(#REF!,MATCH($B25,#REF!,0)),INDEX('Kg BarCalc'!H:H,MATCH($B25,'Kg BarCalc'!$A:$A,0))))</f>
        <v>0</v>
      </c>
      <c r="AL25" s="131">
        <f t="array" ref="AL25">IF(OR($B25="Wgt",$B25="Reset",$B25="Retest",$B25=0),0,IF(Personalizacion!$K$6="Lbs",INDEX(#REF!,MATCH($B25,#REF!,0)),INDEX('Kg BarCalc'!I:I,MATCH($B25,'Kg BarCalc'!$A:$A,0))))</f>
        <v>0</v>
      </c>
      <c r="AM25" s="101">
        <f t="array" ref="AM25">IF(OR($B25="Wgt",$B25="Reset",$B25="Retest",$B25=0),0,IF(Personalizacion!$K$6="Lbs",INDEX(#REF!,MATCH($B25,#REF!,0)),INDEX('Kg BarCalc'!J:J,MATCH($B25,'Kg BarCalc'!$A:$A,0))))</f>
        <v>0</v>
      </c>
      <c r="AN25" s="128">
        <f t="array" ref="AN25">IF(OR($B25="Wgt",$B25="Reset",$B25="Retest",$B25=0),0,IF(Personalizacion!$K$6="Lbs",INDEX(#REF!,MATCH($B25,#REF!,0)),INDEX('Kg BarCalc'!K:K,MATCH($B25,'Kg BarCalc'!$A:$A,0))))</f>
        <v>0</v>
      </c>
      <c r="AO25" s="129">
        <f t="array" ref="AO25">IF(OR($B25="Wgt",$B25="Reset",$B25="Retest",$B25=0),0,IF(Personalizacion!$K$6="Lbs",INDEX(#REF!,MATCH($B25,#REF!,0)),INDEX('Kg BarCalc'!L:L,MATCH($B25,'Kg BarCalc'!$A:$A,0))))</f>
        <v>0</v>
      </c>
      <c r="AP25" s="131">
        <f t="array" ref="AP25">IF(OR($B25="Wgt",$B25="Reset",$B25="Retest",$B25=0),0,IF(Personalizacion!$K$6="Lbs",INDEX(#REF!,MATCH($B25,#REF!,0)),INDEX('Kg BarCalc'!M:M,MATCH($B25,'Kg BarCalc'!$A:$A,0))))</f>
        <v>0</v>
      </c>
      <c r="AQ25" s="133" t="str">
        <f t="array" ref="AQ25">IF(OR($B25="Wgt",$B25="Reset",$B25="Retest",$B25=0),0,IF(Personalizacion!$K$6="Lbs",INDEX(#REF!,MATCH($B25,#REF!,0)),INDEX('Kg BarCalc'!N:N,MATCH($B25,'Kg BarCalc'!$A:$A,0))))</f>
        <v/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35"/>
      <c r="K26" s="135"/>
      <c r="L26" s="135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Personalizacion!$I$38</f>
        <v>Press militar</v>
      </c>
      <c r="B27" s="142">
        <f>IF(OR('3D Semana 3'!B16="Reset",'3D Semana 3'!B16="Wgt"),"Wgt",IF(SUMPRODUCT('3D Semana 3'!G16:J16)&gt;=X27,SUM('3D Semana 3'!B16+N27),IF(OR('3D Semana 3'!C16="3x6",'3D Semana 3'!C16="4x4"),"Reset",'3D Semana 3'!B16)))</f>
        <v>65</v>
      </c>
      <c r="C27" s="142" t="str">
        <f>IF(AND(B27="Reset",Personalizacion!$K$38="Default"),"3x10",IF(AND(B27="Reset",Personalizacion!$K$38="Modified"),"4x8",IF(SUMPRODUCT('3D Semana 3'!G16:J16)&gt;=X27,'3D Semana 3'!C16,IF('3D Semana 3'!C16="3x10","3x8",IF('3D Semana 3'!C16="3x8","3x6",IF('3D Semana 3'!C16="3x6","Wgt",IF('3D Semana 3'!C16="4x8","4x6",IF('3D Semana 3'!C16="4x6","4x4","Wgt"))))))))</f>
        <v>3x6</v>
      </c>
      <c r="D27" s="144">
        <f t="shared" ref="D27:F27" si="14">T27</f>
        <v>40</v>
      </c>
      <c r="E27" s="144">
        <f t="shared" si="14"/>
        <v>45</v>
      </c>
      <c r="F27" s="144">
        <f t="shared" si="14"/>
        <v>55</v>
      </c>
      <c r="G27" s="144"/>
      <c r="H27" s="144"/>
      <c r="I27" s="144"/>
      <c r="J27" s="135"/>
      <c r="K27" s="207" t="s">
        <v>64</v>
      </c>
      <c r="L27" s="147"/>
      <c r="M27" s="4"/>
      <c r="N27" s="4">
        <f>Personalizacion!$N$38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40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45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55</v>
      </c>
      <c r="W27" s="4"/>
      <c r="X27" s="4">
        <f>IF('3D Semana 3'!C16="3x10",30,IF('3D Semana 3'!C16="4x8",32,IF(OR('3D Semana 3'!C16="3x8",'3D Semana 3'!C16="4x6"),24,IF('3D Semana 3'!C16="3x6",18,16))))</f>
        <v>24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IF(OR($B27="Wgt",$B27="Reset",$B27="Retest",$B27=0),0,IF(Personalizacion!$K$6="Lbs",INDEX(#REF!,MATCH($B27,#REF!,0)),INDEX('Kg BarCalc'!B:B,MATCH($B27,'Kg BarCalc'!$A:$A,0))))</f>
        <v>0</v>
      </c>
      <c r="AF27" s="129">
        <f t="array" ref="AF27">IF(OR($B27="Wgt",$B27="Reset",$B27="Retest",$B27=0),0,IF(Personalizacion!$K$6="Lbs",INDEX(#REF!,MATCH($B27,#REF!,0)),INDEX('Kg BarCalc'!C:C,MATCH($B27,'Kg BarCalc'!$A:$A,0))))</f>
        <v>1</v>
      </c>
      <c r="AG27" s="130">
        <f t="array" ref="AG27">IF(OR($B27="Wgt",$B27="Reset",$B27="Retest",$B27=0),0,IF(Personalizacion!$K$6="Lbs",INDEX(#REF!,MATCH($B27,#REF!,0)),INDEX('Kg BarCalc'!D:D,MATCH($B27,'Kg BarCalc'!$A:$A,0))))</f>
        <v>0</v>
      </c>
      <c r="AH27" s="131">
        <f t="array" ref="AH27">IF(OR($B27="Wgt",$B27="Reset",$B27="Retest",$B27=0),0,IF(Personalizacion!$K$6="Lbs",INDEX(#REF!,MATCH($B27,#REF!,0)),INDEX('Kg BarCalc'!E:E,MATCH($B27,'Kg BarCalc'!$A:$A,0))))</f>
        <v>0</v>
      </c>
      <c r="AI27" s="132">
        <f t="array" ref="AI27">IF(OR($B27="Wgt",$B27="Reset",$B27="Retest",$B27=0),0,IF(Personalizacion!$K$6="Lbs",INDEX(#REF!,MATCH($B27,#REF!,0)),INDEX('Kg BarCalc'!F:F,MATCH($B27,'Kg BarCalc'!$A:$A,0))))</f>
        <v>0</v>
      </c>
      <c r="AJ27" s="133">
        <f t="array" ref="AJ27">IF(OR($B27="Wgt",$B27="Reset",$B27="Retest",$B27=0),0,IF(Personalizacion!$K$6="Lbs",INDEX(#REF!,MATCH($B27,#REF!,0)),INDEX('Kg BarCalc'!G:G,MATCH($B27,'Kg BarCalc'!$A:$A,0))))</f>
        <v>1</v>
      </c>
      <c r="AK27" s="129">
        <f t="array" ref="AK27">IF(OR($B27="Wgt",$B27="Reset",$B27="Retest",$B27=0),0,IF(Personalizacion!$K$6="Lbs",INDEX(#REF!,MATCH($B27,#REF!,0)),INDEX('Kg BarCalc'!H:H,MATCH($B27,'Kg BarCalc'!$A:$A,0))))</f>
        <v>0</v>
      </c>
      <c r="AL27" s="131">
        <f t="array" ref="AL27">IF(OR($B27="Wgt",$B27="Reset",$B27="Retest",$B27=0),0,IF(Personalizacion!$K$6="Lbs",INDEX(#REF!,MATCH($B27,#REF!,0)),INDEX('Kg BarCalc'!I:I,MATCH($B27,'Kg BarCalc'!$A:$A,0))))</f>
        <v>0</v>
      </c>
      <c r="AM27" s="101">
        <f t="array" ref="AM27">IF(OR($B27="Wgt",$B27="Reset",$B27="Retest",$B27=0),0,IF(Personalizacion!$K$6="Lbs",INDEX(#REF!,MATCH($B27,#REF!,0)),INDEX('Kg BarCalc'!J:J,MATCH($B27,'Kg BarCalc'!$A:$A,0))))</f>
        <v>0</v>
      </c>
      <c r="AN27" s="128">
        <f t="array" ref="AN27">IF(OR($B27="Wgt",$B27="Reset",$B27="Retest",$B27=0),0,IF(Personalizacion!$K$6="Lbs",INDEX(#REF!,MATCH($B27,#REF!,0)),INDEX('Kg BarCalc'!K:K,MATCH($B27,'Kg BarCalc'!$A:$A,0))))</f>
        <v>0</v>
      </c>
      <c r="AO27" s="129">
        <f t="array" ref="AO27">IF(OR($B27="Wgt",$B27="Reset",$B27="Retest",$B27=0),0,IF(Personalizacion!$K$6="Lbs",INDEX(#REF!,MATCH($B27,#REF!,0)),INDEX('Kg BarCalc'!L:L,MATCH($B27,'Kg BarCalc'!$A:$A,0))))</f>
        <v>0</v>
      </c>
      <c r="AP27" s="131">
        <f t="array" ref="AP27">IF(OR($B27="Wgt",$B27="Reset",$B27="Retest",$B27=0),0,IF(Personalizacion!$K$6="Lbs",INDEX(#REF!,MATCH($B27,#REF!,0)),INDEX('Kg BarCalc'!M:M,MATCH($B27,'Kg BarCalc'!$A:$A,0))))</f>
        <v>0</v>
      </c>
      <c r="AQ27" s="133" t="str">
        <f t="array" ref="AQ27">IF(OR($B27="Wgt",$B27="Reset",$B27="Retest",$B27=0),0,IF(Personalizacion!$K$6="Lbs",INDEX(#REF!,MATCH($B27,#REF!,0)),INDEX('Kg BarCalc'!N:N,MATCH($B27,'Kg BarCalc'!$A:$A,0))))</f>
        <v/>
      </c>
      <c r="AR27" s="4"/>
    </row>
    <row r="28" ht="15.75" customHeight="1">
      <c r="A28" s="141" t="str">
        <f>IF(Personalizacion!$I$39="Opt Tier 2","",Personalizacion!$I$39)</f>
        <v/>
      </c>
      <c r="B28" s="142" t="str">
        <f>IF(OR('3D Semana 3'!B17="Reset",'3D Semana 3'!B17="Wgt"),"Wgt",IF(SUMPRODUCT('3D Semana 3'!G17:J17)&gt;=X28,SUM('3D Semana 3'!B17+N28),IF(OR('3D Semana 3'!C17="3x6",'3D Semana 3'!C17="4x4"),"Reset",'3D Semana 3'!B17)))</f>
        <v/>
      </c>
      <c r="C28" s="142" t="str">
        <f>IF(AND(B28="Reset",Personalizacion!$K$39="Default"),"3x10",IF(AND(B28="Reset",Personalizacion!$K$39="Modified"),"4x8",IF(SUMPRODUCT('3D Semana 3'!G17:J17)&gt;=X28,'3D Semana 3'!C17,IF('3D Semana 3'!C17="3x10","3x8",IF('3D Semana 3'!C17="3x8","3x6",IF('3D Semana 3'!C17="3x6","Wgt",IF('3D Semana 3'!C17="4x8","4x6",IF('3D Semana 3'!C17="4x6","4x4","Wgt"))))))))</f>
        <v>4x4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44"/>
      <c r="H28" s="144"/>
      <c r="I28" s="144"/>
      <c r="J28" s="135"/>
      <c r="K28" s="179"/>
      <c r="L28" s="164"/>
      <c r="M28" s="4"/>
      <c r="N28" s="4" t="str">
        <f>Personalizacion!$N$39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IF('3D Semana 3'!C17="3x10",30,IF('3D Semana 3'!C17="4x8",32,IF(OR('3D Semana 3'!C17="3x8",'3D Semana 3'!C17="4x6"),24,IF('3D Semana 3'!C17="3x6",18,16))))</f>
        <v>24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IF(OR($B28="Wgt",$B28="Reset",$B28="Retest",$B28=0),0,IF(Personalizacion!$K$6="Lbs",INDEX(#REF!,MATCH($B28,#REF!,0)),INDEX('Kg BarCalc'!B:B,MATCH($B28,'Kg BarCalc'!$A:$A,0))))</f>
        <v>0</v>
      </c>
      <c r="AF28" s="129">
        <f t="array" ref="AF28">IF(OR($B28="Wgt",$B28="Reset",$B28="Retest",$B28=0),0,IF(Personalizacion!$K$6="Lbs",INDEX(#REF!,MATCH($B28,#REF!,0)),INDEX('Kg BarCalc'!C:C,MATCH($B28,'Kg BarCalc'!$A:$A,0))))</f>
        <v>0</v>
      </c>
      <c r="AG28" s="130">
        <f t="array" ref="AG28">IF(OR($B28="Wgt",$B28="Reset",$B28="Retest",$B28=0),0,IF(Personalizacion!$K$6="Lbs",INDEX(#REF!,MATCH($B28,#REF!,0)),INDEX('Kg BarCalc'!D:D,MATCH($B28,'Kg BarCalc'!$A:$A,0))))</f>
        <v>0</v>
      </c>
      <c r="AH28" s="131">
        <f t="array" ref="AH28">IF(OR($B28="Wgt",$B28="Reset",$B28="Retest",$B28=0),0,IF(Personalizacion!$K$6="Lbs",INDEX(#REF!,MATCH($B28,#REF!,0)),INDEX('Kg BarCalc'!E:E,MATCH($B28,'Kg BarCalc'!$A:$A,0))))</f>
        <v>0</v>
      </c>
      <c r="AI28" s="132">
        <f t="array" ref="AI28">IF(OR($B28="Wgt",$B28="Reset",$B28="Retest",$B28=0),0,IF(Personalizacion!$K$6="Lbs",INDEX(#REF!,MATCH($B28,#REF!,0)),INDEX('Kg BarCalc'!F:F,MATCH($B28,'Kg BarCalc'!$A:$A,0))))</f>
        <v>0</v>
      </c>
      <c r="AJ28" s="133">
        <f t="array" ref="AJ28">IF(OR($B28="Wgt",$B28="Reset",$B28="Retest",$B28=0),0,IF(Personalizacion!$K$6="Lbs",INDEX(#REF!,MATCH($B28,#REF!,0)),INDEX('Kg BarCalc'!G:G,MATCH($B28,'Kg BarCalc'!$A:$A,0))))</f>
        <v>0</v>
      </c>
      <c r="AK28" s="129">
        <f t="array" ref="AK28">IF(OR($B28="Wgt",$B28="Reset",$B28="Retest",$B28=0),0,IF(Personalizacion!$K$6="Lbs",INDEX(#REF!,MATCH($B28,#REF!,0)),INDEX('Kg BarCalc'!H:H,MATCH($B28,'Kg BarCalc'!$A:$A,0))))</f>
        <v>0</v>
      </c>
      <c r="AL28" s="131">
        <f t="array" ref="AL28">IF(OR($B28="Wgt",$B28="Reset",$B28="Retest",$B28=0),0,IF(Personalizacion!$K$6="Lbs",INDEX(#REF!,MATCH($B28,#REF!,0)),INDEX('Kg BarCalc'!I:I,MATCH($B28,'Kg BarCalc'!$A:$A,0))))</f>
        <v>0</v>
      </c>
      <c r="AM28" s="101">
        <f t="array" ref="AM28">IF(OR($B28="Wgt",$B28="Reset",$B28="Retest",$B28=0),0,IF(Personalizacion!$K$6="Lbs",INDEX(#REF!,MATCH($B28,#REF!,0)),INDEX('Kg BarCalc'!J:J,MATCH($B28,'Kg BarCalc'!$A:$A,0))))</f>
        <v>0</v>
      </c>
      <c r="AN28" s="128">
        <f t="array" ref="AN28">IF(OR($B28="Wgt",$B28="Reset",$B28="Retest",$B28=0),0,IF(Personalizacion!$K$6="Lbs",INDEX(#REF!,MATCH($B28,#REF!,0)),INDEX('Kg BarCalc'!K:K,MATCH($B28,'Kg BarCalc'!$A:$A,0))))</f>
        <v>0</v>
      </c>
      <c r="AO28" s="129">
        <f t="array" ref="AO28">IF(OR($B28="Wgt",$B28="Reset",$B28="Retest",$B28=0),0,IF(Personalizacion!$K$6="Lbs",INDEX(#REF!,MATCH($B28,#REF!,0)),INDEX('Kg BarCalc'!L:L,MATCH($B28,'Kg BarCalc'!$A:$A,0))))</f>
        <v>0</v>
      </c>
      <c r="AP28" s="131">
        <f t="array" ref="AP28">IF(OR($B28="Wgt",$B28="Reset",$B28="Retest",$B28=0),0,IF(Personalizacion!$K$6="Lbs",INDEX(#REF!,MATCH($B28,#REF!,0)),INDEX('Kg BarCalc'!M:M,MATCH($B28,'Kg BarCalc'!$A:$A,0))))</f>
        <v>0</v>
      </c>
      <c r="AQ28" s="133">
        <f t="array" ref="AQ28">IF(OR($B28="Wgt",$B28="Reset",$B28="Retest",$B28=0),0,IF(Personalizacion!$K$6="Lbs",INDEX(#REF!,MATCH($B28,#REF!,0)),INDEX('Kg BarCalc'!N:N,MATCH($B28,'Kg BarCalc'!$A:$A,0))))</f>
        <v>0</v>
      </c>
      <c r="AR28" s="4"/>
    </row>
    <row r="29" ht="15.75" customHeight="1">
      <c r="A29" s="150" t="str">
        <f>Personalizacion!$I$40</f>
        <v>Remo con mancuernas</v>
      </c>
      <c r="B29" s="151">
        <f>IF('3D Semana 3'!B18="Wgt","Wgt",IF(Personalizacion!$K$40="Default",IF('3D Semana 3'!I18&gt;=25,'3D Semana 3'!B18+N29,'3D Semana 3'!B18),IF('3D Semana 3'!J18&gt;=18,'3D Semana 3'!B18+N29,'3D Semana 3'!B18)))</f>
        <v>20</v>
      </c>
      <c r="C29" s="151" t="str">
        <f>IF(Personalizacion!$K$40="Modified","4x12+","3x15+")</f>
        <v>3x15+</v>
      </c>
      <c r="D29" s="195"/>
      <c r="E29" s="195"/>
      <c r="F29" s="195"/>
      <c r="G29" s="153"/>
      <c r="H29" s="153"/>
      <c r="I29" s="153"/>
      <c r="J29" s="176"/>
      <c r="K29" s="177" t="s">
        <v>65</v>
      </c>
      <c r="L29" s="147"/>
      <c r="M29" s="4"/>
      <c r="N29" s="4">
        <f>Personalizacion!$N$40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IF(Personalizacion!$I$41="Opt Tier 3","",Personalizacion!$I$41)</f>
        <v>Curl de biceps barra Z</v>
      </c>
      <c r="B30" s="151" t="str">
        <f>IF('3D Semana 3'!B19="Wgt","Wgt",IF(Personalizacion!$K$41="Default",IF('3D Semana 3'!I19&gt;=25,'3D Semana 3'!B19+N30,'3D Semana 3'!B19),IF('3D Semana 3'!J19&gt;=18,'3D Semana 3'!B19+N30,'3D Semana 3'!B19)))</f>
        <v/>
      </c>
      <c r="C30" s="151" t="str">
        <f>IF(Personalizacion!$K$41="Modified","4x12+","3x15+")</f>
        <v>4x12+</v>
      </c>
      <c r="D30" s="195"/>
      <c r="E30" s="195"/>
      <c r="F30" s="195"/>
      <c r="G30" s="153"/>
      <c r="H30" s="153"/>
      <c r="I30" s="153"/>
      <c r="J30" s="176"/>
      <c r="K30" s="178"/>
      <c r="L30" s="157"/>
      <c r="M30" s="4"/>
      <c r="N30" s="4" t="str">
        <f>Personalizacion!$N$41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IF(Personalizacion!$I$42="Opt Tier 3","",Personalizacion!$I$42)</f>
        <v>Elevaciones laterales</v>
      </c>
      <c r="B31" s="151" t="str">
        <f>IF('3D Semana 3'!B20="Wgt","Wgt",IF(Personalizacion!$K$42="Default",IF('3D Semana 3'!I20&gt;=25,'3D Semana 3'!B20+N31,'3D Semana 3'!B20),IF('3D Semana 3'!J20&gt;=18,'3D Semana 3'!B20+N31,'3D Semana 3'!B20)))</f>
        <v/>
      </c>
      <c r="C31" s="151" t="str">
        <f>IF(Personalizacion!$K$42="Modified","4x12+","3x15+")</f>
        <v>3x15+</v>
      </c>
      <c r="D31" s="197"/>
      <c r="E31" s="197"/>
      <c r="F31" s="197"/>
      <c r="G31" s="153"/>
      <c r="H31" s="153"/>
      <c r="I31" s="153"/>
      <c r="J31" s="176"/>
      <c r="K31" s="178"/>
      <c r="L31" s="157"/>
      <c r="M31" s="4"/>
      <c r="N31" s="4" t="str">
        <f>Personalizacion!$N$42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IF(Personalizacion!$I$43="Opt Tier 3","",Personalizacion!$I$35)</f>
        <v/>
      </c>
      <c r="B32" s="151" t="str">
        <f>IF('3D Semana 3'!B21="Wgt","Wgt",IF(Personalizacion!$K$42="Default",IF('3D Semana 3'!I21&gt;=25,'3D Semana 3'!B21+N32,'3D Semana 3'!B21),IF('3D Semana 3'!J21&gt;=18,'3D Semana 3'!B21+N32,'3D Semana 3'!B21)))</f>
        <v/>
      </c>
      <c r="C32" s="151" t="str">
        <f>IF(Personalizacion!$K$43="Modified","4x12+","3x15+")</f>
        <v>4x12+</v>
      </c>
      <c r="D32" s="182">
        <f t="shared" ref="D32:F32" si="17">S32</f>
        <v>0</v>
      </c>
      <c r="E32" s="182">
        <f t="shared" si="17"/>
        <v>0</v>
      </c>
      <c r="F32" s="152">
        <f t="shared" si="17"/>
        <v>0</v>
      </c>
      <c r="G32" s="153"/>
      <c r="H32" s="153"/>
      <c r="I32" s="153"/>
      <c r="J32" s="176"/>
      <c r="K32" s="179"/>
      <c r="L32" s="164"/>
      <c r="M32" s="4"/>
      <c r="N32" s="167"/>
      <c r="O32" s="4"/>
      <c r="P32" s="4"/>
      <c r="Q32" s="4"/>
      <c r="R32" s="127"/>
      <c r="S32" s="183">
        <f>(Q33)*500/((-216.0475144)+(16.2606339*R33)+(-0.002388645*R429*R429)+(-0.00113732*(R33*R33*R33)+(0.00000701863*(R33*R33*R33*R33)+(-0.00000001291*(R33*R33*R33*R33*R33)))))</f>
        <v>0</v>
      </c>
      <c r="T32" s="183">
        <f>(Q33)*(500/((594.31747775582)+(-27.23842536447*R33)+(0.82112226871*(R33*R33))+(-0.00930733913*(R33*R33*R33)+(0.00004731582*(R33*R33*R33*R33)+(-0.00000009054*(R33*R33*R33*R33*R33))))))</f>
        <v>0</v>
      </c>
      <c r="U32" s="4">
        <f>(P33)*500/((-216.0475144)+(16.2606339*B33)+(-0.002388645*B33*B33)+(-0.00113732*(B33*B33*B33)+(0.00000701863*(B33*B33*B33*B33)+(-0.00000001291*(B33*B33*B33*B33*B33)))))</f>
        <v>0</v>
      </c>
      <c r="V32" s="4">
        <f>(P33)*(500/((594.31747775582)+(-27.23842536447*B33)+(0.82112226871*(B33*B33))+(-0.00930733913*(B33*B33*B33)+(0.00004731582*(B33*B33*B33*B33)+(-0.00000009054*(B33*B33*B33*B33*B33))))))</f>
        <v>0</v>
      </c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32.25" customHeight="1">
      <c r="A33" s="184" t="s">
        <v>67</v>
      </c>
      <c r="B33" s="185"/>
      <c r="C33" s="198" t="s">
        <v>78</v>
      </c>
      <c r="D33" s="105"/>
      <c r="E33" s="187" t="str">
        <f>IF(B33="","",IF(AND(Personalizacion!$K$4="XY",Personalizacion!$K$6="Lbs"),S34,IF(AND(Personalizacion!$K$4="XX",Personalizacion!$K$6="Lbs"),T34,IF(AND(Personalizacion!$K$4="XY",Personalizacion!$K$6="Kg"),U34,V34))))</f>
        <v/>
      </c>
      <c r="F33" s="188"/>
      <c r="G33" s="186" t="s">
        <v>79</v>
      </c>
      <c r="H33" s="188"/>
      <c r="I33" s="190" t="str">
        <f>IF(B33="","",IF(AND(Personalizacion!$K$4="XY",Personalizacion!$K$6="Lbs"),S32,IF(AND(Personalizacion!$K$4="XX",Personalizacion!$K$6="Lbs"),T32,IF(AND(Personalizacion!$K$4="XY",Personalizacion!$K$6="Kg"),U32,V32))))</f>
        <v/>
      </c>
      <c r="J33" s="188"/>
      <c r="K33" s="187" t="str">
        <f>IF(B33="","",IF(AND(Personalizacion!$K$4="XY",Personalizacion!$K$6="Lbs"),S33,IF(AND(Personalizacion!$K$4="XX",Personalizacion!$K$6="Lbs"),T33,IF(AND(Personalizacion!$K$4="XY",Personalizacion!$K$6="Kg"),U33,V33))))</f>
        <v/>
      </c>
      <c r="L33" s="188"/>
      <c r="M33" s="4"/>
      <c r="N33" s="167"/>
      <c r="O33" s="4"/>
      <c r="P33" s="4">
        <f>SUM(W33:Z33)</f>
        <v>0</v>
      </c>
      <c r="Q33" s="4">
        <f>P33/2.2</f>
        <v>0</v>
      </c>
      <c r="R33" s="4">
        <f>B33/2.2</f>
        <v>0</v>
      </c>
      <c r="S33" s="183">
        <f>(Q33)*500/(-0.0000000078*R33^5+0.0000041543*R33^4-0.0006430507*R33^3-0.0126966343*R33^2+11.9982753419*R33-82.5815609216)</f>
        <v>0</v>
      </c>
      <c r="T33" s="183">
        <f>(Q33)*(500/((594.31747775582)+(-27.23842536447*R33)+(0.82112226871*(R33*R33))+(-0.00930733913*(R33*R33*R33)+(0.00004731582*(R33*R33*R33*R33)+(-0.00000009054*(R33*R33*R33*R33*R33))))))</f>
        <v>0</v>
      </c>
      <c r="U33" s="4">
        <f>(P33)*500/(-0.0000000071*B33^5+0.0000015978*B33^4+0.0003282035*B33^3-0.1389344062*B33^2+16.2595764612*B33-182.5406521018)</f>
        <v>0</v>
      </c>
      <c r="V33" s="4">
        <f>(P33)*500/(-0.0000000071*B33^5+0.0000015978*B33^4+0.0003282035*B33^3-0.1389344062*B33^2+16.2595764612*B33-182.5406521018)</f>
        <v>0</v>
      </c>
      <c r="W33" s="4">
        <f>IF(OR('3D Semana 3'!A25="Deadlift",'3D Semana 3'!A25="Bench",'3D Semana 3'!A25="Squat"),('3D Semana 3'!B25*MAX('3D Semana 3'!G25:L26))/30+'3D Semana 3'!B25,0)</f>
        <v>0</v>
      </c>
      <c r="X33" s="4">
        <f>IF(OR('3D Semana 4'!A3="Deadlift",'3D Semana 4'!A3="Bench",'3D Semana 4'!A3="Squat"),('3D Semana 4'!B3*MAX('3D Semana 4'!G3:L4))/30+'3D Semana 4'!B3,0)</f>
        <v>0</v>
      </c>
      <c r="Y33" s="4">
        <f>IF(OR('3D Semana 4'!A14="Deadlift",'3D Semana 4'!A14="Bench",'3D Semana 4'!A14="Squat"),('3D Semana 4'!B14*MAX('3D Semana 4'!G14:L15))/30+'3D Semana 4'!B14,0)</f>
        <v>0</v>
      </c>
      <c r="Z33" s="4">
        <f>IF(OR('3D Semana 4'!A25="Deadlift",'3D Semana 4'!A25="Bench",'3D Semana 4'!A25="Squat"),('3D Semana 4'!B25*MAX('3D Semana 4'!G25:L26))/30+'3D Semana 4'!B25,0)</f>
        <v>0</v>
      </c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4"/>
      <c r="B34" s="4"/>
      <c r="C34" s="4"/>
      <c r="D34" s="167"/>
      <c r="E34" s="167"/>
      <c r="F34" s="167"/>
      <c r="G34" s="4"/>
      <c r="H34" s="4"/>
      <c r="I34" s="4"/>
      <c r="J34" s="4"/>
      <c r="K34" s="4"/>
      <c r="L34" s="4"/>
      <c r="M34" s="4"/>
      <c r="N34" s="4"/>
      <c r="O34" s="4"/>
      <c r="P34" s="4" t="s">
        <v>70</v>
      </c>
      <c r="Q34" s="4" t="s">
        <v>70</v>
      </c>
      <c r="R34" s="4" t="s">
        <v>62</v>
      </c>
      <c r="S34" s="4" t="str">
        <f>IF(B33="","",500+100*(Q33-(310.67*LN(R33)-857.785))/(53.216*LN(R33)-147.0835))</f>
        <v/>
      </c>
      <c r="T34" s="4" t="str">
        <f>IF(B33="","",500+100*(Q33-(125.1435*LN(R33)-228.03))/(34.5246*LN(R33)-86.8301))</f>
        <v/>
      </c>
      <c r="U34" s="4" t="str">
        <f>IF(B33="","",500+100*(P33-(310.67*LN(B33)-857.785))/(53.216*LN(B33)-147.0835))</f>
        <v/>
      </c>
      <c r="V34" s="4" t="str">
        <f>IF(B33="","",500+100*(P33-(125.1435*LN(B33)-228.03))/(34.5246*LN(B33)-86.8301))</f>
        <v/>
      </c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ht="15.75" customHeight="1">
      <c r="A35" s="4"/>
      <c r="B35" s="4"/>
      <c r="C35" s="4"/>
      <c r="D35" s="167"/>
      <c r="E35" s="167"/>
      <c r="F35" s="167"/>
      <c r="G35" s="4"/>
      <c r="H35" s="4"/>
      <c r="I35" s="4"/>
      <c r="J35" s="4"/>
      <c r="K35" s="4"/>
      <c r="L35" s="4"/>
      <c r="M35" s="4"/>
      <c r="N35" s="4"/>
      <c r="O35" s="4"/>
      <c r="P35" s="4" t="s">
        <v>71</v>
      </c>
      <c r="Q35" s="4" t="s">
        <v>8</v>
      </c>
      <c r="R35" s="4" t="s">
        <v>8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ht="15.75" customHeight="1">
      <c r="A36" s="4"/>
      <c r="B36" s="4"/>
      <c r="C36" s="4"/>
      <c r="D36" s="167"/>
      <c r="E36" s="167"/>
      <c r="F36" s="16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ht="15.75" customHeight="1">
      <c r="A37" s="4"/>
      <c r="B37" s="4"/>
      <c r="C37" s="4"/>
      <c r="D37" s="167"/>
      <c r="E37" s="167"/>
      <c r="F37" s="16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ht="15.75" customHeight="1">
      <c r="A38" s="4"/>
      <c r="B38" s="4"/>
      <c r="C38" s="4"/>
      <c r="D38" s="167"/>
      <c r="E38" s="167"/>
      <c r="F38" s="16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ht="15.75" customHeight="1">
      <c r="A39" s="4"/>
      <c r="B39" s="4"/>
      <c r="C39" s="4"/>
      <c r="D39" s="167"/>
      <c r="E39" s="167"/>
      <c r="F39" s="16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ht="15.75" customHeight="1">
      <c r="A40" s="4"/>
      <c r="B40" s="4"/>
      <c r="C40" s="4"/>
      <c r="D40" s="167"/>
      <c r="E40" s="167"/>
      <c r="F40" s="16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4"/>
      <c r="B41" s="4"/>
      <c r="C41" s="4"/>
      <c r="D41" s="167"/>
      <c r="E41" s="167"/>
      <c r="F41" s="16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4"/>
      <c r="B42" s="4"/>
      <c r="C42" s="4"/>
      <c r="D42" s="167"/>
      <c r="E42" s="167"/>
      <c r="F42" s="16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4"/>
      <c r="B43" s="4"/>
      <c r="C43" s="4"/>
      <c r="D43" s="167"/>
      <c r="E43" s="167"/>
      <c r="F43" s="167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15.75" customHeight="1">
      <c r="A44" s="4"/>
      <c r="B44" s="4"/>
      <c r="C44" s="4"/>
      <c r="D44" s="167"/>
      <c r="E44" s="167"/>
      <c r="F44" s="16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202"/>
      <c r="E47" s="202"/>
      <c r="F47" s="20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202"/>
      <c r="E48" s="202"/>
      <c r="F48" s="20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202"/>
      <c r="E49" s="202"/>
      <c r="F49" s="20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E12:AQ12"/>
    <mergeCell ref="AE23:AQ23"/>
    <mergeCell ref="K18:L21"/>
    <mergeCell ref="K27:L28"/>
    <mergeCell ref="K29:L32"/>
    <mergeCell ref="C33:D33"/>
    <mergeCell ref="E33:F33"/>
    <mergeCell ref="G33:H33"/>
    <mergeCell ref="I33:J33"/>
    <mergeCell ref="K33:L33"/>
    <mergeCell ref="AE1:AQ1"/>
    <mergeCell ref="D2:F2"/>
    <mergeCell ref="K5:L6"/>
    <mergeCell ref="K7:L10"/>
    <mergeCell ref="D13:F13"/>
    <mergeCell ref="K16:L17"/>
    <mergeCell ref="D24:F24"/>
  </mergeCells>
  <conditionalFormatting sqref="D3:J3">
    <cfRule type="expression" dxfId="0" priority="1">
      <formula>$C3="5x3+"</formula>
    </cfRule>
  </conditionalFormatting>
  <conditionalFormatting sqref="D3:J3">
    <cfRule type="expression" dxfId="0" priority="2">
      <formula>$C3="5x2+"</formula>
    </cfRule>
  </conditionalFormatting>
  <conditionalFormatting sqref="D3:J3">
    <cfRule type="expression" dxfId="0" priority="3">
      <formula>$C3="10x1+"</formula>
    </cfRule>
  </conditionalFormatting>
  <conditionalFormatting sqref="D3:J3 L3">
    <cfRule type="expression" dxfId="0" priority="4">
      <formula>$C3="6x2+"</formula>
    </cfRule>
  </conditionalFormatting>
  <conditionalFormatting sqref="D3:F3">
    <cfRule type="expression" dxfId="0" priority="5">
      <formula>$C3="5RM"</formula>
    </cfRule>
  </conditionalFormatting>
  <conditionalFormatting sqref="G4:K4">
    <cfRule type="expression" dxfId="0" priority="6">
      <formula>$C3="10x1+"</formula>
    </cfRule>
  </conditionalFormatting>
  <conditionalFormatting sqref="D3:I3">
    <cfRule type="expression" dxfId="0" priority="7">
      <formula>$C3="3x5+"</formula>
    </cfRule>
  </conditionalFormatting>
  <conditionalFormatting sqref="D3:J3">
    <cfRule type="expression" dxfId="0" priority="8">
      <formula>$C3="4x3+"</formula>
    </cfRule>
  </conditionalFormatting>
  <conditionalFormatting sqref="B3:C3">
    <cfRule type="expression" dxfId="0" priority="9">
      <formula>$C3="5x3+"</formula>
    </cfRule>
  </conditionalFormatting>
  <conditionalFormatting sqref="B3:C3">
    <cfRule type="expression" dxfId="0" priority="10">
      <formula>$C3="5x2+"</formula>
    </cfRule>
  </conditionalFormatting>
  <conditionalFormatting sqref="B3:C3">
    <cfRule type="expression" dxfId="0" priority="11">
      <formula>$C3="10x1+"</formula>
    </cfRule>
  </conditionalFormatting>
  <conditionalFormatting sqref="B3:C3">
    <cfRule type="expression" dxfId="0" priority="12">
      <formula>$C3="6x2+"</formula>
    </cfRule>
  </conditionalFormatting>
  <conditionalFormatting sqref="B3:C3">
    <cfRule type="expression" dxfId="0" priority="13">
      <formula>$C3="5RM"</formula>
    </cfRule>
  </conditionalFormatting>
  <conditionalFormatting sqref="B3:C3">
    <cfRule type="expression" dxfId="0" priority="14">
      <formula>$C3="3x5+"</formula>
    </cfRule>
  </conditionalFormatting>
  <conditionalFormatting sqref="B3:C3">
    <cfRule type="expression" dxfId="0" priority="15">
      <formula>$C3="4x3+"</formula>
    </cfRule>
  </conditionalFormatting>
  <conditionalFormatting sqref="G25:J25">
    <cfRule type="expression" dxfId="0" priority="16">
      <formula>$C25="5x3+"</formula>
    </cfRule>
  </conditionalFormatting>
  <conditionalFormatting sqref="G25:J25">
    <cfRule type="expression" dxfId="0" priority="17">
      <formula>$C25="5x2+"</formula>
    </cfRule>
  </conditionalFormatting>
  <conditionalFormatting sqref="G25:J25">
    <cfRule type="expression" dxfId="0" priority="18">
      <formula>$C25="10x1+"</formula>
    </cfRule>
  </conditionalFormatting>
  <conditionalFormatting sqref="G25:J25 L25">
    <cfRule type="expression" dxfId="0" priority="19">
      <formula>$C25="6x2+"</formula>
    </cfRule>
  </conditionalFormatting>
  <conditionalFormatting sqref="G14:J14">
    <cfRule type="expression" dxfId="0" priority="20">
      <formula>$C14="5x3+"</formula>
    </cfRule>
  </conditionalFormatting>
  <conditionalFormatting sqref="G14:J14">
    <cfRule type="expression" dxfId="0" priority="21">
      <formula>$C14="5x2+"</formula>
    </cfRule>
  </conditionalFormatting>
  <conditionalFormatting sqref="G14:J14">
    <cfRule type="expression" dxfId="0" priority="22">
      <formula>$C14="10x1+"</formula>
    </cfRule>
  </conditionalFormatting>
  <conditionalFormatting sqref="L14 G14:J14">
    <cfRule type="expression" dxfId="0" priority="23">
      <formula>$C14="6x2+"</formula>
    </cfRule>
  </conditionalFormatting>
  <conditionalFormatting sqref="K3">
    <cfRule type="expression" dxfId="0" priority="24">
      <formula>$C3="5x3+"</formula>
    </cfRule>
  </conditionalFormatting>
  <conditionalFormatting sqref="K3">
    <cfRule type="expression" dxfId="0" priority="25">
      <formula>$C3="5x2+"</formula>
    </cfRule>
  </conditionalFormatting>
  <conditionalFormatting sqref="K3">
    <cfRule type="expression" dxfId="0" priority="26">
      <formula>$C3="10x1+"</formula>
    </cfRule>
  </conditionalFormatting>
  <conditionalFormatting sqref="K3">
    <cfRule type="expression" dxfId="0" priority="27">
      <formula>$C3="6x2+"</formula>
    </cfRule>
  </conditionalFormatting>
  <conditionalFormatting sqref="D25:F26">
    <cfRule type="expression" dxfId="0" priority="28">
      <formula>$C25="5x3+"</formula>
    </cfRule>
  </conditionalFormatting>
  <conditionalFormatting sqref="D25:F26">
    <cfRule type="expression" dxfId="0" priority="29">
      <formula>$C25="5x2+"</formula>
    </cfRule>
  </conditionalFormatting>
  <conditionalFormatting sqref="D25:F26">
    <cfRule type="expression" dxfId="0" priority="30">
      <formula>$C25="10x1+"</formula>
    </cfRule>
  </conditionalFormatting>
  <conditionalFormatting sqref="D25:F26">
    <cfRule type="expression" dxfId="0" priority="31">
      <formula>$C25="6x2+"</formula>
    </cfRule>
  </conditionalFormatting>
  <conditionalFormatting sqref="G15:K15">
    <cfRule type="expression" dxfId="0" priority="32">
      <formula>$C14="10x1+"</formula>
    </cfRule>
  </conditionalFormatting>
  <conditionalFormatting sqref="G14:I14">
    <cfRule type="expression" dxfId="0" priority="33">
      <formula>$C14="3x5+"</formula>
    </cfRule>
  </conditionalFormatting>
  <conditionalFormatting sqref="G14:J14">
    <cfRule type="expression" dxfId="0" priority="34">
      <formula>$C14="4x3+"</formula>
    </cfRule>
  </conditionalFormatting>
  <conditionalFormatting sqref="K14">
    <cfRule type="expression" dxfId="0" priority="35">
      <formula>$C14="5x3+"</formula>
    </cfRule>
  </conditionalFormatting>
  <conditionalFormatting sqref="K14">
    <cfRule type="expression" dxfId="0" priority="36">
      <formula>$C14="5x2+"</formula>
    </cfRule>
  </conditionalFormatting>
  <conditionalFormatting sqref="K14">
    <cfRule type="expression" dxfId="0" priority="37">
      <formula>$C14="10x1+"</formula>
    </cfRule>
  </conditionalFormatting>
  <conditionalFormatting sqref="K14">
    <cfRule type="expression" dxfId="0" priority="38">
      <formula>$C14="6x2+"</formula>
    </cfRule>
  </conditionalFormatting>
  <conditionalFormatting sqref="D14:F15">
    <cfRule type="expression" dxfId="0" priority="39">
      <formula>$C14="5x3+"</formula>
    </cfRule>
  </conditionalFormatting>
  <conditionalFormatting sqref="D14:F15">
    <cfRule type="expression" dxfId="0" priority="40">
      <formula>$C14="5x2+"</formula>
    </cfRule>
  </conditionalFormatting>
  <conditionalFormatting sqref="D14:F15">
    <cfRule type="expression" dxfId="0" priority="41">
      <formula>$C14="10x1+"</formula>
    </cfRule>
  </conditionalFormatting>
  <conditionalFormatting sqref="D14:F15">
    <cfRule type="expression" dxfId="0" priority="42">
      <formula>$C14="6x2+"</formula>
    </cfRule>
  </conditionalFormatting>
  <conditionalFormatting sqref="D14:F15">
    <cfRule type="expression" dxfId="0" priority="43">
      <formula>$C14="5RM"</formula>
    </cfRule>
  </conditionalFormatting>
  <conditionalFormatting sqref="D14:F15">
    <cfRule type="expression" dxfId="0" priority="44">
      <formula>$C14="3x5+"</formula>
    </cfRule>
  </conditionalFormatting>
  <conditionalFormatting sqref="D14:F15">
    <cfRule type="expression" dxfId="0" priority="45">
      <formula>$C14="4x3+"</formula>
    </cfRule>
  </conditionalFormatting>
  <conditionalFormatting sqref="B14:C14">
    <cfRule type="expression" dxfId="0" priority="46">
      <formula>$C14="5x3+"</formula>
    </cfRule>
  </conditionalFormatting>
  <conditionalFormatting sqref="B14:C14">
    <cfRule type="expression" dxfId="0" priority="47">
      <formula>$C14="5x2+"</formula>
    </cfRule>
  </conditionalFormatting>
  <conditionalFormatting sqref="B14:C14">
    <cfRule type="expression" dxfId="0" priority="48">
      <formula>$C14="10x1+"</formula>
    </cfRule>
  </conditionalFormatting>
  <conditionalFormatting sqref="B14:C14">
    <cfRule type="expression" dxfId="0" priority="49">
      <formula>$C14="6x2+"</formula>
    </cfRule>
  </conditionalFormatting>
  <conditionalFormatting sqref="B14:C14">
    <cfRule type="expression" dxfId="0" priority="50">
      <formula>$C14="5RM"</formula>
    </cfRule>
  </conditionalFormatting>
  <conditionalFormatting sqref="B14:C14">
    <cfRule type="expression" dxfId="0" priority="51">
      <formula>$C14="3x5+"</formula>
    </cfRule>
  </conditionalFormatting>
  <conditionalFormatting sqref="B14:C14">
    <cfRule type="expression" dxfId="0" priority="52">
      <formula>$C14="4x3+"</formula>
    </cfRule>
  </conditionalFormatting>
  <conditionalFormatting sqref="G26:K26">
    <cfRule type="expression" dxfId="0" priority="53">
      <formula>$C25="10x1+"</formula>
    </cfRule>
  </conditionalFormatting>
  <conditionalFormatting sqref="G25:I25">
    <cfRule type="expression" dxfId="0" priority="54">
      <formula>$C25="3x5+"</formula>
    </cfRule>
  </conditionalFormatting>
  <conditionalFormatting sqref="G25:J25">
    <cfRule type="expression" dxfId="0" priority="55">
      <formula>$C25="4x3+"</formula>
    </cfRule>
  </conditionalFormatting>
  <conditionalFormatting sqref="K25">
    <cfRule type="expression" dxfId="0" priority="56">
      <formula>$C25="5x3+"</formula>
    </cfRule>
  </conditionalFormatting>
  <conditionalFormatting sqref="K25">
    <cfRule type="expression" dxfId="0" priority="57">
      <formula>$C25="5x2+"</formula>
    </cfRule>
  </conditionalFormatting>
  <conditionalFormatting sqref="K25">
    <cfRule type="expression" dxfId="0" priority="58">
      <formula>$C25="10x1+"</formula>
    </cfRule>
  </conditionalFormatting>
  <conditionalFormatting sqref="K25">
    <cfRule type="expression" dxfId="0" priority="59">
      <formula>$C25="6x2+"</formula>
    </cfRule>
  </conditionalFormatting>
  <conditionalFormatting sqref="B25:C25">
    <cfRule type="expression" dxfId="0" priority="60">
      <formula>$C25="5x3+"</formula>
    </cfRule>
  </conditionalFormatting>
  <conditionalFormatting sqref="B25:C25">
    <cfRule type="expression" dxfId="0" priority="61">
      <formula>$C25="5x2+"</formula>
    </cfRule>
  </conditionalFormatting>
  <conditionalFormatting sqref="B25:C25">
    <cfRule type="expression" dxfId="0" priority="62">
      <formula>$C25="10x1+"</formula>
    </cfRule>
  </conditionalFormatting>
  <conditionalFormatting sqref="B25:C25">
    <cfRule type="expression" dxfId="0" priority="63">
      <formula>$C25="6x2+"</formula>
    </cfRule>
  </conditionalFormatting>
  <conditionalFormatting sqref="B25:C25">
    <cfRule type="expression" dxfId="0" priority="64">
      <formula>$C25="5RM"</formula>
    </cfRule>
  </conditionalFormatting>
  <conditionalFormatting sqref="B25:C25">
    <cfRule type="expression" dxfId="0" priority="65">
      <formula>$C25="3x5+"</formula>
    </cfRule>
  </conditionalFormatting>
  <conditionalFormatting sqref="B25:C25">
    <cfRule type="expression" dxfId="0" priority="66">
      <formula>$C25="4x3+"</formula>
    </cfRule>
  </conditionalFormatting>
  <conditionalFormatting sqref="A25">
    <cfRule type="expression" dxfId="0" priority="67">
      <formula>$C25="5x3+"</formula>
    </cfRule>
  </conditionalFormatting>
  <conditionalFormatting sqref="A25">
    <cfRule type="expression" dxfId="0" priority="68">
      <formula>$C25="5x2+"</formula>
    </cfRule>
  </conditionalFormatting>
  <conditionalFormatting sqref="A25">
    <cfRule type="expression" dxfId="0" priority="69">
      <formula>$C25="10x1+"</formula>
    </cfRule>
  </conditionalFormatting>
  <conditionalFormatting sqref="A25">
    <cfRule type="expression" dxfId="0" priority="70">
      <formula>$C25="6x2+"</formula>
    </cfRule>
  </conditionalFormatting>
  <conditionalFormatting sqref="D25:F26">
    <cfRule type="expression" dxfId="0" priority="71">
      <formula>$C25="5RM"</formula>
    </cfRule>
  </conditionalFormatting>
  <conditionalFormatting sqref="D25:F26">
    <cfRule type="expression" dxfId="0" priority="72">
      <formula>$C25="3x5+"</formula>
    </cfRule>
  </conditionalFormatting>
  <conditionalFormatting sqref="D25:F26">
    <cfRule type="expression" dxfId="0" priority="73">
      <formula>$C25="4x3+"</formula>
    </cfRule>
  </conditionalFormatting>
  <conditionalFormatting sqref="A3">
    <cfRule type="expression" dxfId="0" priority="74">
      <formula>$C3="5x3+"</formula>
    </cfRule>
  </conditionalFormatting>
  <conditionalFormatting sqref="A3">
    <cfRule type="expression" dxfId="0" priority="75">
      <formula>$C3="5x2+"</formula>
    </cfRule>
  </conditionalFormatting>
  <conditionalFormatting sqref="A3">
    <cfRule type="expression" dxfId="0" priority="76">
      <formula>$C3="10x1+"</formula>
    </cfRule>
  </conditionalFormatting>
  <conditionalFormatting sqref="A3">
    <cfRule type="expression" dxfId="0" priority="77">
      <formula>$C3="6x2+"</formula>
    </cfRule>
  </conditionalFormatting>
  <conditionalFormatting sqref="A3">
    <cfRule type="expression" dxfId="0" priority="78">
      <formula>$C3="5RM"</formula>
    </cfRule>
  </conditionalFormatting>
  <conditionalFormatting sqref="A3">
    <cfRule type="expression" dxfId="0" priority="79">
      <formula>$C3="3x5+"</formula>
    </cfRule>
  </conditionalFormatting>
  <conditionalFormatting sqref="A3">
    <cfRule type="expression" dxfId="0" priority="80">
      <formula>$C3="4x3+"</formula>
    </cfRule>
  </conditionalFormatting>
  <conditionalFormatting sqref="A14">
    <cfRule type="expression" dxfId="0" priority="81">
      <formula>$C14="5x3+"</formula>
    </cfRule>
  </conditionalFormatting>
  <conditionalFormatting sqref="A14">
    <cfRule type="expression" dxfId="0" priority="82">
      <formula>$C14="5x2+"</formula>
    </cfRule>
  </conditionalFormatting>
  <conditionalFormatting sqref="A14">
    <cfRule type="expression" dxfId="0" priority="83">
      <formula>$C14="10x1+"</formula>
    </cfRule>
  </conditionalFormatting>
  <conditionalFormatting sqref="A14">
    <cfRule type="expression" dxfId="0" priority="84">
      <formula>$C14="6x2+"</formula>
    </cfRule>
  </conditionalFormatting>
  <conditionalFormatting sqref="A14">
    <cfRule type="expression" dxfId="0" priority="85">
      <formula>$C14="5RM"</formula>
    </cfRule>
  </conditionalFormatting>
  <conditionalFormatting sqref="A14">
    <cfRule type="expression" dxfId="0" priority="86">
      <formula>$C14="3x5+"</formula>
    </cfRule>
  </conditionalFormatting>
  <conditionalFormatting sqref="A14">
    <cfRule type="expression" dxfId="0" priority="87">
      <formula>$C14="4x3+"</formula>
    </cfRule>
  </conditionalFormatting>
  <conditionalFormatting sqref="A25">
    <cfRule type="expression" dxfId="0" priority="88">
      <formula>$C25="5RM"</formula>
    </cfRule>
  </conditionalFormatting>
  <conditionalFormatting sqref="A25">
    <cfRule type="expression" dxfId="0" priority="89">
      <formula>$C25="3x5+"</formula>
    </cfRule>
  </conditionalFormatting>
  <conditionalFormatting sqref="A25">
    <cfRule type="expression" dxfId="0" priority="90">
      <formula>$C25="4x3+"</formula>
    </cfRule>
  </conditionalFormatting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EABAB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3" width="8.43"/>
    <col customWidth="1" min="4" max="12" width="5.86"/>
    <col customWidth="1" min="13" max="13" width="7.57"/>
    <col customWidth="1" hidden="1" min="14" max="15" width="7.57"/>
    <col customWidth="1" hidden="1" min="16" max="20" width="8.43"/>
    <col customWidth="1" hidden="1" min="21" max="22" width="6.0"/>
    <col customWidth="1" hidden="1" min="23" max="25" width="15.14"/>
    <col customWidth="1" hidden="1" min="26" max="30" width="14.43"/>
    <col customWidth="1" min="31" max="43" width="5.86"/>
    <col customWidth="1" min="44" max="44" width="7.43"/>
  </cols>
  <sheetData>
    <row r="1" ht="15.75" customHeight="1">
      <c r="A1" s="98" t="s">
        <v>19</v>
      </c>
      <c r="B1" s="99" t="s">
        <v>52</v>
      </c>
      <c r="C1" s="99"/>
      <c r="D1" s="100"/>
      <c r="E1" s="100" t="str">
        <f>A3</f>
        <v>Sentadilla</v>
      </c>
      <c r="F1" s="101" t="str">
        <f>IF(I3="","",SUM(B3*(MAX(G3:L4))*0.0333+B3))</f>
        <v/>
      </c>
      <c r="G1" s="102"/>
      <c r="H1" s="103"/>
      <c r="I1" s="104"/>
      <c r="J1" s="105"/>
      <c r="K1" s="102"/>
      <c r="L1" s="10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4"/>
    </row>
    <row r="2">
      <c r="A2" s="108" t="s">
        <v>18</v>
      </c>
      <c r="B2" s="109" t="str">
        <f>Personalizacion!$K$6</f>
        <v>Kg</v>
      </c>
      <c r="C2" s="109" t="s">
        <v>54</v>
      </c>
      <c r="D2" s="110" t="s">
        <v>55</v>
      </c>
      <c r="E2" s="104"/>
      <c r="F2" s="104"/>
      <c r="G2" s="111" t="s">
        <v>56</v>
      </c>
      <c r="H2" s="111" t="s">
        <v>57</v>
      </c>
      <c r="I2" s="111" t="s">
        <v>58</v>
      </c>
      <c r="J2" s="111" t="s">
        <v>59</v>
      </c>
      <c r="K2" s="111" t="s">
        <v>60</v>
      </c>
      <c r="L2" s="112" t="s">
        <v>61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14">
        <f>IF(Personalizacion!$K$6="Lbs",55,25)</f>
        <v>25</v>
      </c>
      <c r="AF2" s="115">
        <f>IF(Personalizacion!$K$6="Lbs",45,20)</f>
        <v>20</v>
      </c>
      <c r="AG2" s="116">
        <f>IF(Personalizacion!$K$6="Lbs",35,15)</f>
        <v>15</v>
      </c>
      <c r="AH2" s="117">
        <f>IF(Personalizacion!$K$6="Lbs",25,10)</f>
        <v>10</v>
      </c>
      <c r="AI2" s="118">
        <f>IF(Personalizacion!$K$6="Lbs",15,5)</f>
        <v>5</v>
      </c>
      <c r="AJ2" s="119">
        <f>IF(Personalizacion!$K$6="Lbs",10,2.5)</f>
        <v>2.5</v>
      </c>
      <c r="AK2" s="115">
        <f>IF(Personalizacion!$K$6="Lbs",5,2)</f>
        <v>2</v>
      </c>
      <c r="AL2" s="117">
        <f>IF(Personalizacion!$K$6="Lbs",2.5,1.5)</f>
        <v>1.5</v>
      </c>
      <c r="AM2" s="101">
        <f>IF(Personalizacion!$K$6="Lbs",1.5,1.25)</f>
        <v>1.25</v>
      </c>
      <c r="AN2" s="114">
        <f>IF(Personalizacion!$K$6="Lbs",1,1)</f>
        <v>1</v>
      </c>
      <c r="AO2" s="115">
        <f>IF(Personalizacion!$K$6="Lbs",0.75,0.5)</f>
        <v>0.5</v>
      </c>
      <c r="AP2" s="117">
        <f>IF(Personalizacion!$K$6="Lbs",0.5,0.25)</f>
        <v>0.25</v>
      </c>
      <c r="AQ2" s="120" t="str">
        <f>IF(Personalizacion!$K$6="Lbs",0.25,"")</f>
        <v/>
      </c>
      <c r="AR2" s="121" t="s">
        <v>62</v>
      </c>
    </row>
    <row r="3">
      <c r="A3" s="122" t="str">
        <f>Personalizacion!$I$13</f>
        <v>Sentadilla</v>
      </c>
      <c r="B3" s="123" t="str">
        <f>IF('4D Semana 3'!B3="Retest","Wgt",IF(AND(Z3=0,R3=0),"Retest",IF(Z3+AA3=3,'4D Semana 3'!B3+AC3,IF(Z3+AA3=5,'4D Semana 3'!B3+N3,'4D Semana 3'!B3))))</f>
        <v>Retest</v>
      </c>
      <c r="C3" s="123" t="str">
        <f>IF(B3="Retest","5RM",IF(AND('4D Semana 3'!B3="Retest",Personalizacion!$K13="Default"),"5x3+",IF(AND('4D Semana 3'!B3="Retest",Personalizacion!$K13="Modified"),"3x5+",IF(SUM('4D Semana 3'!G3:L4)&gt;=X3,'4D Semana 3'!C3,IF('4D Semana 3'!C3="5x3+","6x2+",IF('4D Semana 3'!C3="6x2+","10x1+",IF('4D Semana 3'!C3="10x1+","5RM",IF('4D Semana 3'!C3="3x5+","4x3+",IF('4D Semana 3'!C3="4x3+","5x2+","5RM")))))))))</f>
        <v>5RM</v>
      </c>
      <c r="D3" s="192">
        <f t="shared" ref="D3:F3" si="1">T3</f>
        <v>0</v>
      </c>
      <c r="E3" s="192">
        <f t="shared" si="1"/>
        <v>0</v>
      </c>
      <c r="F3" s="192">
        <f t="shared" si="1"/>
        <v>0</v>
      </c>
      <c r="G3" s="106"/>
      <c r="H3" s="125"/>
      <c r="I3" s="125"/>
      <c r="J3" s="125"/>
      <c r="K3" s="125"/>
      <c r="L3" s="125"/>
      <c r="M3" s="4"/>
      <c r="N3" s="4">
        <f>Personalizacion!$N$13</f>
        <v>5</v>
      </c>
      <c r="O3" s="4" t="str">
        <f>Personalizacion!$O$13</f>
        <v/>
      </c>
      <c r="P3" s="4" t="str">
        <f>Personalizacion!$P$13</f>
        <v/>
      </c>
      <c r="Q3" s="4"/>
      <c r="R3" s="4">
        <f>IF(OR('4D Semana 3'!C3="10x1+",'4D Semana 3'!C3="5x2+"),0,1)</f>
        <v>0</v>
      </c>
      <c r="S3" s="4"/>
      <c r="T3" s="127">
        <f>IF(Personalizacion!$K$7="Yes",IF(B3="Retest",0,IF(B3="Reset",0,IF(B3="Wgt",0,IF($B$2="Lbs",MROUND((B3*0.6),0.5),MROUND((B3*0.6),2.5))))),IF(B3="Retest",0,IF(B3="Reset",0,IF(B3="Wgt",0,IF($B$2="Lbs",MROUND((B3*0.6),5),MROUND((B3*0.6),2.5))))))</f>
        <v>0</v>
      </c>
      <c r="U3" s="127">
        <f>IF(Personalizacion!$K$7="Yes",IF(B3="Retest",0,IF(B3="Reset",0,IF(B3="Wgt",0,IF($B$2="Lbs",MROUND((B3*0.7),0.5),MROUND((B3*0.7),2.5))))),IF(B3="Retest",0,IF(B3="Reset",0,IF(B3="Wgt",0,IF($B$2="Lbs",MROUND((B3*0.7),5),MROUND((B3*0.7),2.5))))))</f>
        <v>0</v>
      </c>
      <c r="V3" s="127">
        <f>IF(Personalizacion!$K$7="Yes",IF(B3="Retest",0,IF(B3="Reset",0,IF(B3="Wgt",0,IF($B$2="Lbs",MROUND((B3*0.85),0.5),MROUND((B3*0.85),2.5))))),IF(B3="Retest",0,IF(B3="Reset",0,IF(B3="Wgt",0,IF($B$2="Lbs",MROUND((B3*0.85),5),MROUND((B3*0.85),2.5))))))</f>
        <v>0</v>
      </c>
      <c r="W3" s="4"/>
      <c r="X3" s="201">
        <f>IF(OR('4D Semana 3'!C3="5x3+",'4D Semana 3'!C3="3x5+"),15,IF(OR('4D Semana 3'!C3="6x2+",'4D Semana 3'!C3="4x3+"),12,10))</f>
        <v>10</v>
      </c>
      <c r="Y3" s="4">
        <f>SUMPRODUCT('4D Semana 3'!G3:L3+'4D Semana 3'!G4:L4)</f>
        <v>0</v>
      </c>
      <c r="Z3" s="127">
        <f>IF(Y3&gt;=X3,"1",0)</f>
        <v>0</v>
      </c>
      <c r="AA3" s="4">
        <f>IF(Personalizacion!$K$9="Modified",2,4)</f>
        <v>4</v>
      </c>
      <c r="AB3" s="4">
        <f>IF('4D Semana 3'!C3="5x3+",'4D Semana 3'!K3,IF('4D Semana 3'!C3="3x5+",'4D Semana 3'!I3,0))</f>
        <v>0</v>
      </c>
      <c r="AC3" s="4" t="str">
        <f>IF('4D Semana 3'!C3="5x3+",IF(AND(AB3&gt;=3,AB3&lt;=4),N3,IF(AND(AB3&gt;=5,AB3&lt;=7),O3,P3)),IF(AND(AB3&gt;=5,AB3&lt;=6),N3,IF(AND(AB3&gt;=7,AB3&lt;=8),O3,P3)))</f>
        <v/>
      </c>
      <c r="AD3" s="4"/>
      <c r="AE3" s="128">
        <f t="array" ref="AE3">IF(OR($B3="Wgt",$B3="Reset",$B3="Retest"),0,IF(Personalizacion!$K$6="Lbs",INDEX(#REF!,MATCH($B3,#REF!,0)),INDEX('Kg BarCalc'!B:B,MATCH($B3,'Kg BarCalc'!$A:$A,0))))</f>
        <v>0</v>
      </c>
      <c r="AF3" s="129">
        <f t="array" ref="AF3">IF(OR($B3="Wgt",$B3="Reset",$B3="Retest"),0,IF(Personalizacion!$K$6="Lbs",INDEX(#REF!,MATCH($B3,#REF!,0)),INDEX('Kg BarCalc'!C:C,MATCH($B3,'Kg BarCalc'!$A:$A,0))))</f>
        <v>0</v>
      </c>
      <c r="AG3" s="130">
        <f t="array" ref="AG3">IF(OR($B3="Wgt",$B3="Reset",$B3="Retest"),0,IF(Personalizacion!$K$6="Lbs",INDEX(#REF!,MATCH($B3,#REF!,0)),INDEX('Kg BarCalc'!D:D,MATCH($B3,'Kg BarCalc'!$A:$A,0))))</f>
        <v>0</v>
      </c>
      <c r="AH3" s="131">
        <f t="array" ref="AH3">IF(OR($B3="Wgt",$B3="Reset",$B3="Retest"),0,IF(Personalizacion!$K$6="Lbs",INDEX(#REF!,MATCH($B3,#REF!,0)),INDEX('Kg BarCalc'!E:E,MATCH($B3,'Kg BarCalc'!$A:$A,0))))</f>
        <v>0</v>
      </c>
      <c r="AI3" s="132">
        <f t="array" ref="AI3">IF(OR($B3="Wgt",$B3="Reset",$B3="Retest"),0,IF(Personalizacion!$K$6="Lbs",INDEX(#REF!,MATCH($B3,#REF!,0)),INDEX('Kg BarCalc'!F:F,MATCH($B3,'Kg BarCalc'!$A:$A,0))))</f>
        <v>0</v>
      </c>
      <c r="AJ3" s="133">
        <f t="array" ref="AJ3">IF(OR($B3="Wgt",$B3="Reset",$B3="Retest"),0,IF(Personalizacion!$K$6="Lbs",INDEX(#REF!,MATCH($B3,#REF!,0)),INDEX('Kg BarCalc'!G:G,MATCH($B3,'Kg BarCalc'!$A:$A,0))))</f>
        <v>0</v>
      </c>
      <c r="AK3" s="129">
        <f t="array" ref="AK3">IF(OR($B3="Wgt",$B3="Reset",$B3="Retest"),0,IF(Personalizacion!$K$6="Lbs",INDEX(#REF!,MATCH($B3,#REF!,0)),INDEX('Kg BarCalc'!H:H,MATCH($B3,'Kg BarCalc'!$A:$A,0))))</f>
        <v>0</v>
      </c>
      <c r="AL3" s="131">
        <f t="array" ref="AL3">IF(OR($B3="Wgt",$B3="Reset",$B3="Retest"),0,IF(Personalizacion!$K$6="Lbs",INDEX(#REF!,MATCH($B3,#REF!,0)),INDEX('Kg BarCalc'!I:I,MATCH($B3,'Kg BarCalc'!$A:$A,0))))</f>
        <v>0</v>
      </c>
      <c r="AM3" s="101">
        <f t="array" ref="AM3">IF(OR($B3="Wgt",$B3="Reset",$B3="Retest"),0,IF(Personalizacion!$K$6="Lbs",INDEX(#REF!,MATCH($B3,#REF!,0)),INDEX('Kg BarCalc'!J:J,MATCH($B3,'Kg BarCalc'!$A:$A,0))))</f>
        <v>0</v>
      </c>
      <c r="AN3" s="128">
        <f t="array" ref="AN3">IF(OR($B3="Wgt",$B3="Reset",$B3="Retest"),0,IF(Personalizacion!$K$6="Lbs",INDEX(#REF!,MATCH($B3,#REF!,0)),INDEX('Kg BarCalc'!K:K,MATCH($B3,'Kg BarCalc'!$A:$A,0))))</f>
        <v>0</v>
      </c>
      <c r="AO3" s="129">
        <f t="array" ref="AO3">IF(OR($B3="Wgt",$B3="Reset",$B3="Retest"),0,IF(Personalizacion!$K$6="Lbs",INDEX(#REF!,MATCH($B3,#REF!,0)),INDEX('Kg BarCalc'!L:L,MATCH($B3,'Kg BarCalc'!$A:$A,0))))</f>
        <v>0</v>
      </c>
      <c r="AP3" s="131">
        <f t="array" ref="AP3">IF(OR($B3="Wgt",$B3="Reset",$B3="Retest"),0,IF(Personalizacion!$K$6="Lbs",INDEX(#REF!,MATCH($B3,#REF!,0)),INDEX('Kg BarCalc'!M:M,MATCH($B3,'Kg BarCalc'!$A:$A,0))))</f>
        <v>0</v>
      </c>
      <c r="AQ3" s="133">
        <f t="array" ref="AQ3">IF(OR($B3="Wgt",$B3="Reset",$B3="Retest"),0,IF(Personalizacion!$K$6="Lbs",INDEX(#REF!,MATCH($B3,#REF!,0)),"-"))</f>
        <v>0</v>
      </c>
      <c r="AR3" s="4"/>
    </row>
    <row r="4">
      <c r="A4" s="134"/>
      <c r="B4" s="102"/>
      <c r="C4" s="102"/>
      <c r="D4" s="193"/>
      <c r="E4" s="193"/>
      <c r="F4" s="193"/>
      <c r="G4" s="135"/>
      <c r="H4" s="135"/>
      <c r="I4" s="135"/>
      <c r="J4" s="125"/>
      <c r="K4" s="135"/>
      <c r="L4" s="106"/>
      <c r="M4" s="4"/>
      <c r="N4" s="4"/>
      <c r="O4" s="4"/>
      <c r="P4" s="4"/>
      <c r="Q4" s="4"/>
      <c r="R4" s="4"/>
      <c r="S4" s="4"/>
      <c r="T4" s="127"/>
      <c r="U4" s="127"/>
      <c r="V4" s="127"/>
      <c r="W4" s="4"/>
      <c r="X4" s="4"/>
      <c r="Y4" s="4"/>
      <c r="Z4" s="4"/>
      <c r="AA4" s="4"/>
      <c r="AB4" s="4"/>
      <c r="AC4" s="4"/>
      <c r="AD4" s="4"/>
      <c r="AE4" s="137"/>
      <c r="AF4" s="137"/>
      <c r="AG4" s="138"/>
      <c r="AH4" s="137"/>
      <c r="AI4" s="137"/>
      <c r="AJ4" s="139"/>
      <c r="AK4" s="137"/>
      <c r="AL4" s="137"/>
      <c r="AM4" s="140"/>
      <c r="AN4" s="137"/>
      <c r="AO4" s="137"/>
      <c r="AP4" s="137"/>
      <c r="AQ4" s="139"/>
      <c r="AR4" s="4"/>
    </row>
    <row r="5" ht="15.0" customHeight="1">
      <c r="A5" s="141" t="str">
        <f>Personalizacion!$I$14</f>
        <v>Press de banca</v>
      </c>
      <c r="B5" s="142" t="str">
        <f>IF(OR('4D Semana 3'!B5="Reset",'4D Semana 3'!B5="Wgt"),"Wgt",IF(SUMPRODUCT('4D Semana 3'!G5:J5)&gt;=X5,SUM('4D Semana 3'!B5+N5),IF(OR('4D Semana 3'!C5="3x6",'4D Semana 3'!C5="4x4"),"Reset",'4D Semana 3'!B5)))</f>
        <v>Reset</v>
      </c>
      <c r="C5" s="142" t="str">
        <f>IF(AND('4D Semana 3'!B5="Reset",Personalizacion!$K$14="Default"),"3x10",IF(AND('4D Semana 3'!B5="Reset",Personalizacion!$K$14="Modified"),"4x8",IF(SUMPRODUCT('4D Semana 3'!G5:J5)&gt;=X5,'4D Semana 3'!C5,IF('4D Semana 3'!C5="3x10","3x8",IF('4D Semana 3'!C5="3x8","3x6",IF('4D Semana 3'!C5="3x6","Wgt",IF('4D Semana 3'!C5="4x8","4x6",IF('4D Semana 3'!C5="4x6","4x4","Wgt"))))))))</f>
        <v>Wgt</v>
      </c>
      <c r="D5" s="144">
        <f t="shared" ref="D5:F5" si="2">T5</f>
        <v>0</v>
      </c>
      <c r="E5" s="144">
        <f t="shared" si="2"/>
        <v>0</v>
      </c>
      <c r="F5" s="144">
        <f t="shared" si="2"/>
        <v>0</v>
      </c>
      <c r="G5" s="144"/>
      <c r="H5" s="144"/>
      <c r="I5" s="145"/>
      <c r="J5" s="135"/>
      <c r="K5" s="146" t="s">
        <v>64</v>
      </c>
      <c r="L5" s="147"/>
      <c r="M5" s="4"/>
      <c r="N5" s="4">
        <f>Personalizacion!$N$14</f>
        <v>2.5</v>
      </c>
      <c r="O5" s="4"/>
      <c r="P5" s="4"/>
      <c r="Q5" s="4"/>
      <c r="R5" s="4"/>
      <c r="S5" s="4"/>
      <c r="T5" s="127">
        <f>IF(Personalizacion!$K$7="Yes",IF(B5="Retest",0,IF(B5="Reset",0,IF(B5="Wgt",0,IF($B$2="Lbs",MROUND((B5*0.6),0.5),MROUND((B5*0.6),2.5))))),IF(B5="Retest",0,IF(B5="Reset",0,IF(B5="Wgt",0,IF($B$2="Lbs",MROUND((B5*0.6),5),MROUND((B5*0.6),2.5))))))</f>
        <v>0</v>
      </c>
      <c r="U5" s="127">
        <f>IF(Personalizacion!$K$7="Yes",IF(B5="Retest",0,IF(B5="Reset",0,IF(B5="Wgt",0,IF($B$2="Lbs",MROUND((B5*0.7),0.5),MROUND((B5*0.7),2.5))))),IF(B5="Retest",0,IF(B5="Reset",0,IF(B5="Wgt",0,IF($B$2="Lbs",MROUND((B5*0.7),5),MROUND((B5*0.7),2.5))))))</f>
        <v>0</v>
      </c>
      <c r="V5" s="127">
        <f>IF(Personalizacion!$K$7="Yes",IF(B5="Retest",0,IF(B5="Reset",0,IF(B5="Wgt",0,IF($B$2="Lbs",MROUND((B5*0.85),0.5),MROUND((B5*0.85),2.5))))),IF(B5="Retest",0,IF(B5="Reset",0,IF(B5="Wgt",0,IF($B$2="Lbs",MROUND((B5*0.85),5),MROUND((B5*0.85),2.5))))))</f>
        <v>0</v>
      </c>
      <c r="W5" s="4"/>
      <c r="X5" s="4">
        <f>IF('4D Semana 3'!C5="3x10",30,IF('4D Semana 3'!C5="4x8",32,IF(OR('4D Semana 3'!C5="3x8",'4D Semana 3'!C5="4x6"),24,IF('4D Semana 3'!C5="3x6",18,16))))</f>
        <v>18</v>
      </c>
      <c r="Y5" s="4"/>
      <c r="Z5" s="4"/>
      <c r="AA5" s="4"/>
      <c r="AB5" s="4"/>
      <c r="AC5" s="4"/>
      <c r="AD5" s="4">
        <f t="shared" ref="AD5:AD10" si="4">IF(OR(B5="Wgt",B5="Reset"),0,SUM(B5*SUM(G5:J5)))</f>
        <v>0</v>
      </c>
      <c r="AE5" s="128">
        <f t="array" ref="AE5">IF(OR($B5="Wgt",$B5="Reset",$B5="Retest"),0,IF(Personalizacion!$K$6="Lbs",INDEX(#REF!,MATCH($B5,#REF!,0)),INDEX('Kg BarCalc'!B:B,MATCH($B5,'Kg BarCalc'!$A:$A,0))))</f>
        <v>0</v>
      </c>
      <c r="AF5" s="129">
        <f t="array" ref="AF5">IF(OR($B5="Wgt",$B5="Reset",$B5="Retest"),0,IF(Personalizacion!$K$6="Lbs",INDEX(#REF!,MATCH($B5,#REF!,0)),INDEX('Kg BarCalc'!C:C,MATCH($B5,'Kg BarCalc'!$A:$A,0))))</f>
        <v>0</v>
      </c>
      <c r="AG5" s="130">
        <f t="array" ref="AG5">IF(OR($B5="Wgt",$B5="Reset",$B5="Retest"),0,IF(Personalizacion!$K$6="Lbs",INDEX(#REF!,MATCH($B5,#REF!,0)),INDEX('Kg BarCalc'!D:D,MATCH($B5,'Kg BarCalc'!$A:$A,0))))</f>
        <v>0</v>
      </c>
      <c r="AH5" s="131">
        <f t="array" ref="AH5">IF(OR($B5="Wgt",$B5="Reset",$B5="Retest"),0,IF(Personalizacion!$K$6="Lbs",INDEX(#REF!,MATCH($B5,#REF!,0)),INDEX('Kg BarCalc'!E:E,MATCH($B5,'Kg BarCalc'!$A:$A,0))))</f>
        <v>0</v>
      </c>
      <c r="AI5" s="132">
        <f t="array" ref="AI5">IF(OR($B5="Wgt",$B5="Reset",$B5="Retest"),0,IF(Personalizacion!$K$6="Lbs",INDEX(#REF!,MATCH($B5,#REF!,0)),INDEX('Kg BarCalc'!F:F,MATCH($B5,'Kg BarCalc'!$A:$A,0))))</f>
        <v>0</v>
      </c>
      <c r="AJ5" s="133">
        <f t="array" ref="AJ5">IF(OR($B5="Wgt",$B5="Reset",$B5="Retest"),0,IF(Personalizacion!$K$6="Lbs",INDEX(#REF!,MATCH($B5,#REF!,0)),INDEX('Kg BarCalc'!G:G,MATCH($B5,'Kg BarCalc'!$A:$A,0))))</f>
        <v>0</v>
      </c>
      <c r="AK5" s="129">
        <f t="array" ref="AK5">IF(OR($B5="Wgt",$B5="Reset",$B5="Retest"),0,IF(Personalizacion!$K$6="Lbs",INDEX(#REF!,MATCH($B5,#REF!,0)),INDEX('Kg BarCalc'!H:H,MATCH($B5,'Kg BarCalc'!$A:$A,0))))</f>
        <v>0</v>
      </c>
      <c r="AL5" s="131">
        <f t="array" ref="AL5">IF(OR($B5="Wgt",$B5="Reset",$B5="Retest"),0,IF(Personalizacion!$K$6="Lbs",INDEX(#REF!,MATCH($B5,#REF!,0)),INDEX('Kg BarCalc'!I:I,MATCH($B5,'Kg BarCalc'!$A:$A,0))))</f>
        <v>0</v>
      </c>
      <c r="AM5" s="101">
        <f t="array" ref="AM5">IF(OR($B5="Wgt",$B5="Reset",$B5="Retest"),0,IF(Personalizacion!$K$6="Lbs",INDEX(#REF!,MATCH($B5,#REF!,0)),INDEX('Kg BarCalc'!J:J,MATCH($B5,'Kg BarCalc'!$A:$A,0))))</f>
        <v>0</v>
      </c>
      <c r="AN5" s="128">
        <f t="array" ref="AN5">IF(OR($B5="Wgt",$B5="Reset",$B5="Retest"),0,IF(Personalizacion!$K$6="Lbs",INDEX(#REF!,MATCH($B5,#REF!,0)),INDEX('Kg BarCalc'!K:K,MATCH($B5,'Kg BarCalc'!$A:$A,0))))</f>
        <v>0</v>
      </c>
      <c r="AO5" s="129">
        <f t="array" ref="AO5">IF(OR($B5="Wgt",$B5="Reset",$B5="Retest"),0,IF(Personalizacion!$K$6="Lbs",INDEX(#REF!,MATCH($B5,#REF!,0)),INDEX('Kg BarCalc'!L:L,MATCH($B5,'Kg BarCalc'!$A:$A,0))))</f>
        <v>0</v>
      </c>
      <c r="AP5" s="131">
        <f t="array" ref="AP5">IF(OR($B5="Wgt",$B5="Reset",$B5="Retest"),0,IF(Personalizacion!$K$6="Lbs",INDEX(#REF!,MATCH($B5,#REF!,0)),INDEX('Kg BarCalc'!M:M,MATCH($B5,'Kg BarCalc'!$A:$A,0))))</f>
        <v>0</v>
      </c>
      <c r="AQ5" s="133">
        <f t="array" ref="AQ5">IF(OR($B5="Wgt",$B5="Reset",$B5="Retest"),0,IF(Personalizacion!$K$6="Lbs",INDEX(#REF!,MATCH($B5,#REF!,0)),"-"))</f>
        <v>0</v>
      </c>
      <c r="AR5" s="4"/>
    </row>
    <row r="6">
      <c r="A6" s="141" t="str">
        <f>IF(Personalizacion!$I$15="Opt Tier 2","",Personalizacion!$I$15)</f>
        <v/>
      </c>
      <c r="B6" s="142" t="str">
        <f>IF(OR('4D Semana 3'!B6="Reset",'4D Semana 3'!B6="Wgt"),"Wgt",IF(SUMPRODUCT('4D Semana 3'!G6:J6)&gt;=X6,SUM('4D Semana 3'!B6+N6),IF(OR('4D Semana 3'!C6="3x6",'4D Semana 3'!C6="4x4"),"Reset",'4D Semana 3'!B6)))</f>
        <v>Reset</v>
      </c>
      <c r="C6" s="142" t="str">
        <f>IF(AND('4D Semana 3'!B6="Reset",Personalizacion!$K$14="Default"),"3x10",IF(AND('4D Semana 3'!B6="Reset",Personalizacion!$K$14="Modified"),"4x8",IF(SUMPRODUCT('4D Semana 3'!G6:J6)&gt;=X6,'4D Semana 3'!C6,IF('4D Semana 3'!C6="3x10","3x8",IF('4D Semana 3'!C6="3x8","3x6",IF('4D Semana 3'!C6="3x6","Wgt",IF('4D Semana 3'!C6="4x8","4x6",IF('4D Semana 3'!C6="4x6","4x4","Wgt"))))))))</f>
        <v>Wgt</v>
      </c>
      <c r="D6" s="144">
        <f t="shared" ref="D6:F6" si="3">T6</f>
        <v>0</v>
      </c>
      <c r="E6" s="144">
        <f t="shared" si="3"/>
        <v>0</v>
      </c>
      <c r="F6" s="144">
        <f t="shared" si="3"/>
        <v>0</v>
      </c>
      <c r="G6" s="144"/>
      <c r="H6" s="144"/>
      <c r="I6" s="145"/>
      <c r="J6" s="135"/>
      <c r="K6" s="163"/>
      <c r="L6" s="164"/>
      <c r="M6" s="4"/>
      <c r="N6" s="4">
        <f>Personalizacion!$N$15</f>
        <v>2.5</v>
      </c>
      <c r="O6" s="4"/>
      <c r="P6" s="4"/>
      <c r="Q6" s="4"/>
      <c r="R6" s="4"/>
      <c r="S6" s="4"/>
      <c r="T6" s="127">
        <f>IF(Personalizacion!$K$7="Yes",IF(B6="Retest",0,IF(B6="Reset",0,IF(B6="Wgt",0,IF($B$2="Lbs",MROUND((B6*0.6),0.5),MROUND((B6*0.6),2.5))))),IF(B6="Retest",0,IF(B6="Reset",0,IF(B6="Wgt",0,IF($B$2="Lbs",MROUND((B6*0.6),5),MROUND((B6*0.6),2.5))))))</f>
        <v>0</v>
      </c>
      <c r="U6" s="127">
        <f>IF(Personalizacion!$K$7="Yes",IF(B6="Retest",0,IF(B6="Reset",0,IF(B6="Wgt",0,IF($B$2="Lbs",MROUND((B6*0.7),0.5),MROUND((B6*0.7),2.5))))),IF(B6="Retest",0,IF(B6="Reset",0,IF(B6="Wgt",0,IF($B$2="Lbs",MROUND((B6*0.7),5),MROUND((B6*0.7),2.5))))))</f>
        <v>0</v>
      </c>
      <c r="V6" s="127">
        <f>IF(Personalizacion!$K$7="Yes",IF(B6="Retest",0,IF(B6="Reset",0,IF(B6="Wgt",0,IF($B$2="Lbs",MROUND((B6*0.85),0.5),MROUND((B6*0.85),2.5))))),IF(B6="Retest",0,IF(B6="Reset",0,IF(B6="Wgt",0,IF($B$2="Lbs",MROUND((B6*0.85),5),MROUND((B6*0.85),2.5))))))</f>
        <v>0</v>
      </c>
      <c r="W6" s="4"/>
      <c r="X6" s="4">
        <f>IF('4D Semana 3'!C6="3x10",30,IF('4D Semana 3'!C6="4x8",32,IF(OR('4D Semana 3'!C6="3x8",'4D Semana 3'!C6="4x6"),24,IF('4D Semana 3'!C6="3x6",18,16))))</f>
        <v>16</v>
      </c>
      <c r="Y6" s="4"/>
      <c r="Z6" s="4"/>
      <c r="AA6" s="4"/>
      <c r="AB6" s="4"/>
      <c r="AC6" s="4"/>
      <c r="AD6" s="4">
        <f t="shared" si="4"/>
        <v>0</v>
      </c>
      <c r="AE6" s="128">
        <f t="array" ref="AE6">IF(OR($B6="Wgt",$B6="Reset",$B6="Retest"),0,IF(Personalizacion!$K$6="Lbs",INDEX(#REF!,MATCH($B6,#REF!,0)),INDEX('Kg BarCalc'!B:B,MATCH($B6,'Kg BarCalc'!$A:$A,0))))</f>
        <v>0</v>
      </c>
      <c r="AF6" s="129">
        <f t="array" ref="AF6">IF(OR($B6="Wgt",$B6="Reset",$B6="Retest"),0,IF(Personalizacion!$K$6="Lbs",INDEX(#REF!,MATCH($B6,#REF!,0)),INDEX('Kg BarCalc'!C:C,MATCH($B6,'Kg BarCalc'!$A:$A,0))))</f>
        <v>0</v>
      </c>
      <c r="AG6" s="130">
        <f t="array" ref="AG6">IF(OR($B6="Wgt",$B6="Reset",$B6="Retest"),0,IF(Personalizacion!$K$6="Lbs",INDEX(#REF!,MATCH($B6,#REF!,0)),INDEX('Kg BarCalc'!D:D,MATCH($B6,'Kg BarCalc'!$A:$A,0))))</f>
        <v>0</v>
      </c>
      <c r="AH6" s="131">
        <f t="array" ref="AH6">IF(OR($B6="Wgt",$B6="Reset",$B6="Retest"),0,IF(Personalizacion!$K$6="Lbs",INDEX(#REF!,MATCH($B6,#REF!,0)),INDEX('Kg BarCalc'!E:E,MATCH($B6,'Kg BarCalc'!$A:$A,0))))</f>
        <v>0</v>
      </c>
      <c r="AI6" s="132">
        <f t="array" ref="AI6">IF(OR($B6="Wgt",$B6="Reset",$B6="Retest"),0,IF(Personalizacion!$K$6="Lbs",INDEX(#REF!,MATCH($B6,#REF!,0)),INDEX('Kg BarCalc'!F:F,MATCH($B6,'Kg BarCalc'!$A:$A,0))))</f>
        <v>0</v>
      </c>
      <c r="AJ6" s="133">
        <f t="array" ref="AJ6">IF(OR($B6="Wgt",$B6="Reset",$B6="Retest"),0,IF(Personalizacion!$K$6="Lbs",INDEX(#REF!,MATCH($B6,#REF!,0)),INDEX('Kg BarCalc'!G:G,MATCH($B6,'Kg BarCalc'!$A:$A,0))))</f>
        <v>0</v>
      </c>
      <c r="AK6" s="129">
        <f t="array" ref="AK6">IF(OR($B6="Wgt",$B6="Reset",$B6="Retest"),0,IF(Personalizacion!$K$6="Lbs",INDEX(#REF!,MATCH($B6,#REF!,0)),INDEX('Kg BarCalc'!H:H,MATCH($B6,'Kg BarCalc'!$A:$A,0))))</f>
        <v>0</v>
      </c>
      <c r="AL6" s="131">
        <f t="array" ref="AL6">IF(OR($B6="Wgt",$B6="Reset",$B6="Retest"),0,IF(Personalizacion!$K$6="Lbs",INDEX(#REF!,MATCH($B6,#REF!,0)),INDEX('Kg BarCalc'!I:I,MATCH($B6,'Kg BarCalc'!$A:$A,0))))</f>
        <v>0</v>
      </c>
      <c r="AM6" s="101">
        <f t="array" ref="AM6">IF(OR($B6="Wgt",$B6="Reset",$B6="Retest"),0,IF(Personalizacion!$K$6="Lbs",INDEX(#REF!,MATCH($B6,#REF!,0)),INDEX('Kg BarCalc'!J:J,MATCH($B6,'Kg BarCalc'!$A:$A,0))))</f>
        <v>0</v>
      </c>
      <c r="AN6" s="128">
        <f t="array" ref="AN6">IF(OR($B6="Wgt",$B6="Reset",$B6="Retest"),0,IF(Personalizacion!$K$6="Lbs",INDEX(#REF!,MATCH($B6,#REF!,0)),INDEX('Kg BarCalc'!K:K,MATCH($B6,'Kg BarCalc'!$A:$A,0))))</f>
        <v>0</v>
      </c>
      <c r="AO6" s="129">
        <f t="array" ref="AO6">IF(OR($B6="Wgt",$B6="Reset",$B6="Retest"),0,IF(Personalizacion!$K$6="Lbs",INDEX(#REF!,MATCH($B6,#REF!,0)),INDEX('Kg BarCalc'!L:L,MATCH($B6,'Kg BarCalc'!$A:$A,0))))</f>
        <v>0</v>
      </c>
      <c r="AP6" s="131">
        <f t="array" ref="AP6">IF(OR($B6="Wgt",$B6="Reset",$B6="Retest"),0,IF(Personalizacion!$K$6="Lbs",INDEX(#REF!,MATCH($B6,#REF!,0)),INDEX('Kg BarCalc'!M:M,MATCH($B6,'Kg BarCalc'!$A:$A,0))))</f>
        <v>0</v>
      </c>
      <c r="AQ6" s="133">
        <f t="array" ref="AQ6">IF(OR($B6="Wgt",$B6="Reset",$B6="Retest"),0,IF(Personalizacion!$K$6="Lbs",INDEX(#REF!,MATCH($B6,#REF!,0)),"-"))</f>
        <v>0</v>
      </c>
      <c r="AR6" s="4"/>
    </row>
    <row r="7" ht="15.0" customHeight="1">
      <c r="A7" s="150" t="str">
        <f>Personalizacion!$I$16</f>
        <v>Jalon al pecho</v>
      </c>
      <c r="B7" s="151">
        <f>IF('4D Semana 3'!B7="Wgt","Wgt",IF(Personalizacion!$K$16="Default",IF('4D Semana 3'!I7&gt;=25,'4D Semana 3'!B7+N7,'4D Semana 3'!B7),IF('4D Semana 3'!J7&gt;=18,'4D Semana 3'!B7+N7,'4D Semana 3'!B7)))</f>
        <v>30</v>
      </c>
      <c r="C7" s="151" t="str">
        <f>IF(Personalizacion!$K$16="Modified","4x12+","3x15+")</f>
        <v>3x15+</v>
      </c>
      <c r="D7" s="195"/>
      <c r="E7" s="195"/>
      <c r="F7" s="195"/>
      <c r="G7" s="153"/>
      <c r="H7" s="153"/>
      <c r="I7" s="154"/>
      <c r="J7" s="135"/>
      <c r="K7" s="155" t="s">
        <v>65</v>
      </c>
      <c r="L7" s="147"/>
      <c r="M7" s="4"/>
      <c r="N7" s="4">
        <f>Personalizacion!$N$16</f>
        <v>5</v>
      </c>
      <c r="O7" s="4"/>
      <c r="P7" s="4"/>
      <c r="Q7" s="4"/>
      <c r="R7" s="4"/>
      <c r="S7" s="4"/>
      <c r="T7" s="127"/>
      <c r="U7" s="127"/>
      <c r="V7" s="127"/>
      <c r="W7" s="4"/>
      <c r="X7" s="4"/>
      <c r="Y7" s="4"/>
      <c r="Z7" s="4"/>
      <c r="AA7" s="4"/>
      <c r="AB7" s="4"/>
      <c r="AC7" s="4"/>
      <c r="AD7" s="4">
        <f t="shared" si="4"/>
        <v>0</v>
      </c>
      <c r="AE7" s="137"/>
      <c r="AF7" s="137"/>
      <c r="AG7" s="138"/>
      <c r="AH7" s="137"/>
      <c r="AI7" s="137"/>
      <c r="AJ7" s="139"/>
      <c r="AK7" s="137"/>
      <c r="AL7" s="137"/>
      <c r="AM7" s="137"/>
      <c r="AN7" s="137"/>
      <c r="AO7" s="137"/>
      <c r="AP7" s="137"/>
      <c r="AQ7" s="139"/>
      <c r="AR7" s="4"/>
    </row>
    <row r="8">
      <c r="A8" s="150" t="str">
        <f>IF(Personalizacion!$I$17="Opt Tier 3","",Personalizacion!$I$17)</f>
        <v>Curl de biceps barra Z</v>
      </c>
      <c r="B8" s="151" t="str">
        <f>IF('4D Semana 3'!B8="Wgt","Wgt",IF(Personalizacion!$K$16="Default",IF('4D Semana 3'!I8&gt;=25,'4D Semana 3'!B8+N8,'4D Semana 3'!B8),IF('4D Semana 3'!J8&gt;=18,'4D Semana 3'!B8+N8,'4D Semana 3'!B8)))</f>
        <v/>
      </c>
      <c r="C8" s="151" t="str">
        <f>IF(Personalizacion!$K$17="Modified","4x12+","3x15+")</f>
        <v>4x12+</v>
      </c>
      <c r="D8" s="195"/>
      <c r="E8" s="195"/>
      <c r="F8" s="195"/>
      <c r="G8" s="153"/>
      <c r="H8" s="153"/>
      <c r="I8" s="154"/>
      <c r="J8" s="135"/>
      <c r="K8" s="156"/>
      <c r="L8" s="157"/>
      <c r="M8" s="4"/>
      <c r="N8" s="4" t="str">
        <f>Personalizacion!$N$17</f>
        <v/>
      </c>
      <c r="O8" s="4"/>
      <c r="P8" s="4"/>
      <c r="Q8" s="4"/>
      <c r="R8" s="4"/>
      <c r="S8" s="4"/>
      <c r="T8" s="127"/>
      <c r="U8" s="127"/>
      <c r="V8" s="127"/>
      <c r="W8" s="4"/>
      <c r="X8" s="4"/>
      <c r="Y8" s="4"/>
      <c r="Z8" s="4"/>
      <c r="AA8" s="4"/>
      <c r="AB8" s="4"/>
      <c r="AC8" s="4"/>
      <c r="AD8" s="4">
        <f t="shared" si="4"/>
        <v>0</v>
      </c>
      <c r="AE8" s="137"/>
      <c r="AF8" s="137"/>
      <c r="AG8" s="138"/>
      <c r="AH8" s="137"/>
      <c r="AI8" s="137"/>
      <c r="AJ8" s="139"/>
      <c r="AK8" s="137"/>
      <c r="AL8" s="137"/>
      <c r="AM8" s="137"/>
      <c r="AN8" s="137"/>
      <c r="AO8" s="137"/>
      <c r="AP8" s="137"/>
      <c r="AQ8" s="139"/>
      <c r="AR8" s="4"/>
    </row>
    <row r="9">
      <c r="A9" s="150" t="str">
        <f>IF(Personalizacion!$I$18="Opt Tier 3","",Personalizacion!$I$18)</f>
        <v>Peso muerto rumano</v>
      </c>
      <c r="B9" s="151" t="str">
        <f>IF('4D Semana 3'!B9="Wgt","Wgt",IF(Personalizacion!$K$16="Default",IF('4D Semana 3'!I9&gt;=25,'4D Semana 3'!B9+N9,'4D Semana 3'!B9),IF('4D Semana 3'!J9&gt;=18,'4D Semana 3'!B9+N9,'4D Semana 3'!B9)))</f>
        <v/>
      </c>
      <c r="C9" s="151" t="str">
        <f>IF(Personalizacion!$K$18="Modified","4x12+","3x15+")</f>
        <v>3x15+</v>
      </c>
      <c r="D9" s="197"/>
      <c r="E9" s="197"/>
      <c r="F9" s="197"/>
      <c r="G9" s="161"/>
      <c r="H9" s="161"/>
      <c r="I9" s="162"/>
      <c r="J9" s="135"/>
      <c r="K9" s="156"/>
      <c r="L9" s="157"/>
      <c r="M9" s="4"/>
      <c r="N9" s="4" t="str">
        <f>Personalizacion!$N$18</f>
        <v/>
      </c>
      <c r="O9" s="4"/>
      <c r="P9" s="4"/>
      <c r="Q9" s="4"/>
      <c r="R9" s="4"/>
      <c r="S9" s="4"/>
      <c r="T9" s="127"/>
      <c r="U9" s="127"/>
      <c r="V9" s="127"/>
      <c r="W9" s="4"/>
      <c r="X9" s="4"/>
      <c r="Y9" s="4"/>
      <c r="Z9" s="4"/>
      <c r="AA9" s="4"/>
      <c r="AB9" s="4"/>
      <c r="AC9" s="4"/>
      <c r="AD9" s="4">
        <f t="shared" si="4"/>
        <v>0</v>
      </c>
      <c r="AE9" s="137"/>
      <c r="AF9" s="137"/>
      <c r="AG9" s="138"/>
      <c r="AH9" s="137"/>
      <c r="AI9" s="137"/>
      <c r="AJ9" s="139"/>
      <c r="AK9" s="137"/>
      <c r="AL9" s="137"/>
      <c r="AM9" s="137"/>
      <c r="AN9" s="137"/>
      <c r="AO9" s="137"/>
      <c r="AP9" s="137"/>
      <c r="AQ9" s="139"/>
      <c r="AR9" s="4"/>
    </row>
    <row r="10">
      <c r="A10" s="150" t="str">
        <f>IF(Personalizacion!$I$19="Opt Tier 3","",Personalizacion!$I$19)</f>
        <v>Extension de triceps en polea alta</v>
      </c>
      <c r="B10" s="151" t="str">
        <f>IF('4D Semana 3'!B10="Wgt","Wgt",IF(Personalizacion!$K$16="Default",IF('4D Semana 3'!I10&gt;=25,'4D Semana 3'!B10+N10,'4D Semana 3'!B10),IF('4D Semana 3'!J10&gt;=18,'4D Semana 3'!B10+N10,'4D Semana 3'!B10)))</f>
        <v/>
      </c>
      <c r="C10" s="151" t="str">
        <f>IF(Personalizacion!$K$19="Modified","4x12+","3x15+")</f>
        <v>4x12+</v>
      </c>
      <c r="D10" s="195"/>
      <c r="E10" s="195"/>
      <c r="F10" s="195"/>
      <c r="G10" s="153"/>
      <c r="H10" s="153"/>
      <c r="I10" s="154"/>
      <c r="J10" s="135"/>
      <c r="K10" s="163"/>
      <c r="L10" s="164"/>
      <c r="M10" s="4"/>
      <c r="N10" s="4" t="str">
        <f>Personalizacion!$N$19</f>
        <v/>
      </c>
      <c r="O10" s="4"/>
      <c r="P10" s="4"/>
      <c r="Q10" s="4"/>
      <c r="R10" s="4"/>
      <c r="S10" s="4"/>
      <c r="T10" s="127"/>
      <c r="U10" s="127"/>
      <c r="V10" s="127"/>
      <c r="W10" s="4"/>
      <c r="X10" s="4"/>
      <c r="Y10" s="4"/>
      <c r="Z10" s="4"/>
      <c r="AA10" s="4"/>
      <c r="AB10" s="4"/>
      <c r="AC10" s="4"/>
      <c r="AD10" s="4">
        <f t="shared" si="4"/>
        <v>0</v>
      </c>
      <c r="AE10" s="137"/>
      <c r="AF10" s="137"/>
      <c r="AG10" s="138"/>
      <c r="AH10" s="137"/>
      <c r="AI10" s="137"/>
      <c r="AJ10" s="139"/>
      <c r="AK10" s="137"/>
      <c r="AL10" s="137"/>
      <c r="AM10" s="137"/>
      <c r="AN10" s="137"/>
      <c r="AO10" s="137"/>
      <c r="AP10" s="137"/>
      <c r="AQ10" s="139"/>
      <c r="AR10" s="4"/>
    </row>
    <row r="11">
      <c r="A11" s="165"/>
      <c r="B11" s="165"/>
      <c r="C11" s="165"/>
      <c r="D11" s="165"/>
      <c r="E11" s="165"/>
      <c r="F11" s="165"/>
      <c r="G11" s="166"/>
      <c r="H11" s="166"/>
      <c r="I11" s="166"/>
      <c r="J11" s="166"/>
      <c r="K11" s="166"/>
      <c r="L11" s="1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7"/>
      <c r="AF11" s="137"/>
      <c r="AG11" s="138"/>
      <c r="AH11" s="137"/>
      <c r="AI11" s="137"/>
      <c r="AJ11" s="139"/>
      <c r="AK11" s="137"/>
      <c r="AL11" s="137"/>
      <c r="AM11" s="137"/>
      <c r="AN11" s="137"/>
      <c r="AO11" s="137"/>
      <c r="AP11" s="137"/>
      <c r="AQ11" s="139"/>
      <c r="AR11" s="4"/>
    </row>
    <row r="12" ht="15.75" customHeight="1">
      <c r="A12" s="98" t="s">
        <v>39</v>
      </c>
      <c r="B12" s="99" t="s">
        <v>52</v>
      </c>
      <c r="C12" s="99"/>
      <c r="D12" s="100"/>
      <c r="E12" s="100" t="str">
        <f>A14</f>
        <v>Press militar</v>
      </c>
      <c r="F12" s="101" t="str">
        <f>IF(I14="","",SUM(B14*(MAX(G14:L15))*0.0333+B14))</f>
        <v/>
      </c>
      <c r="G12" s="102"/>
      <c r="H12" s="102"/>
      <c r="I12" s="102"/>
      <c r="J12" s="102"/>
      <c r="K12" s="102"/>
      <c r="L12" s="10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3"/>
      <c r="AR12" s="4"/>
    </row>
    <row r="13" ht="15.75" customHeight="1">
      <c r="A13" s="169" t="s">
        <v>18</v>
      </c>
      <c r="B13" s="170" t="str">
        <f>B2</f>
        <v>Kg</v>
      </c>
      <c r="C13" s="170" t="s">
        <v>54</v>
      </c>
      <c r="D13" s="110" t="s">
        <v>55</v>
      </c>
      <c r="E13" s="104"/>
      <c r="F13" s="104"/>
      <c r="G13" s="171" t="s">
        <v>56</v>
      </c>
      <c r="H13" s="171" t="s">
        <v>57</v>
      </c>
      <c r="I13" s="171" t="s">
        <v>58</v>
      </c>
      <c r="J13" s="171" t="s">
        <v>59</v>
      </c>
      <c r="K13" s="171" t="s">
        <v>60</v>
      </c>
      <c r="L13" s="172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28">
        <f>IF(Personalizacion!$K$6="Lbs",55,25)</f>
        <v>25</v>
      </c>
      <c r="AF13" s="129">
        <f>IF(Personalizacion!$K$6="Lbs",45,20)</f>
        <v>20</v>
      </c>
      <c r="AG13" s="130">
        <f>IF(Personalizacion!$K$6="Lbs",35,15)</f>
        <v>15</v>
      </c>
      <c r="AH13" s="131">
        <f>IF(Personalizacion!$K$6="Lbs",25,10)</f>
        <v>10</v>
      </c>
      <c r="AI13" s="132">
        <f>IF(Personalizacion!$K$6="Lbs",15,5)</f>
        <v>5</v>
      </c>
      <c r="AJ13" s="133">
        <f>IF(Personalizacion!$K$6="Lbs",10,2.5)</f>
        <v>2.5</v>
      </c>
      <c r="AK13" s="129">
        <f>IF(Personalizacion!$K$6="Lbs",5,2)</f>
        <v>2</v>
      </c>
      <c r="AL13" s="131">
        <f>IF(Personalizacion!$K$6="Lbs",2.5,1.5)</f>
        <v>1.5</v>
      </c>
      <c r="AM13" s="101">
        <f>IF(Personalizacion!$K$6="Lbs",1.5,1.25)</f>
        <v>1.25</v>
      </c>
      <c r="AN13" s="128">
        <f>IF(Personalizacion!$K$6="Lbs",1,1)</f>
        <v>1</v>
      </c>
      <c r="AO13" s="129">
        <f>IF(Personalizacion!$K$6="Lbs",0.75,0.5)</f>
        <v>0.5</v>
      </c>
      <c r="AP13" s="131">
        <f>IF(Personalizacion!$K$6="Lbs",0.5,0.25)</f>
        <v>0.25</v>
      </c>
      <c r="AQ13" s="133" t="str">
        <f>IF(Personalizacion!$K$6="Lbs",0.25,"")</f>
        <v/>
      </c>
      <c r="AR13" s="121" t="s">
        <v>62</v>
      </c>
    </row>
    <row r="14" ht="15.75" customHeight="1">
      <c r="A14" s="122" t="str">
        <f>Personalizacion!$I$21</f>
        <v>Press militar</v>
      </c>
      <c r="B14" s="123" t="str">
        <f>IF('4D Semana 3'!B14="Retest","Wgt",IF(AND(Z14=0,R14=0),"Retest",IF(Z14+AA14=3,'4D Semana 3'!B14+AC14,IF(Z14+AA14=5,'4D Semana 3'!B14+N14,'4D Semana 3'!B14))))</f>
        <v>Retest</v>
      </c>
      <c r="C14" s="123" t="str">
        <f>IF(B14="Retest","5RM",IF(AND('4D Semana 3'!B14="Retest",Personalizacion!$K24="Default"),"5x3+",IF(AND('4D Semana 3'!B14="Retest",Personalizacion!$K24="Modified"),"3x5+",IF(SUM('4D Semana 3'!G14:L15)&gt;=X14,'4D Semana 3'!C14,IF('4D Semana 3'!C14="5x3+","6x2+",IF('4D Semana 3'!C14="6x2+","10x1+",IF('4D Semana 3'!C14="10x1+","5RM",IF('4D Semana 3'!C14="3x5+","4x3+",IF('4D Semana 3'!C14="4x3+","5x2+","5RM")))))))))</f>
        <v>5RM</v>
      </c>
      <c r="D14" s="192">
        <f t="shared" ref="D14:F14" si="5">T14</f>
        <v>0</v>
      </c>
      <c r="E14" s="192">
        <f t="shared" si="5"/>
        <v>0</v>
      </c>
      <c r="F14" s="192">
        <f t="shared" si="5"/>
        <v>0</v>
      </c>
      <c r="G14" s="106"/>
      <c r="H14" s="125"/>
      <c r="I14" s="125"/>
      <c r="J14" s="125"/>
      <c r="K14" s="125"/>
      <c r="L14" s="125"/>
      <c r="M14" s="4"/>
      <c r="N14" s="4">
        <f>Personalizacion!$N$21</f>
        <v>5</v>
      </c>
      <c r="O14" s="4" t="str">
        <f>Personalizacion!$O$21</f>
        <v/>
      </c>
      <c r="P14" s="4" t="str">
        <f>Personalizacion!$P$21</f>
        <v/>
      </c>
      <c r="Q14" s="4"/>
      <c r="R14" s="4">
        <f>IF(OR('4D Semana 3'!C14="10x1+",'4D Semana 3'!C14="5x2+"),0,1)</f>
        <v>0</v>
      </c>
      <c r="S14" s="4"/>
      <c r="T14" s="127">
        <f>IF(Personalizacion!$K$7="Yes",IF(B14="Retest",0,IF(B14="Reset",0,IF(B14="Wgt",0,IF($B$2="Lbs",MROUND((B14*0.6),0.5),MROUND((B14*0.6),2.5))))),IF(B14="Retest",0,IF(B14="Reset",0,IF(B14="Wgt",0,IF($B$2="Lbs",MROUND((B14*0.6),5),MROUND((B14*0.6),2.5))))))</f>
        <v>0</v>
      </c>
      <c r="U14" s="127">
        <f>IF(Personalizacion!$K$7="Yes",IF(B14="Retest",0,IF(B14="Reset",0,IF(B14="Wgt",0,IF($B$2="Lbs",MROUND((B14*0.7),0.5),MROUND((B14*0.7),2.5))))),IF(B14="Retest",0,IF(B14="Reset",0,IF(B14="Wgt",0,IF($B$2="Lbs",MROUND((B14*0.7),5),MROUND((B14*0.7),2.5))))))</f>
        <v>0</v>
      </c>
      <c r="V14" s="127">
        <f>IF(Personalizacion!$K$7="Yes",IF(B14="Retest",0,IF(B14="Reset",0,IF(B14="Wgt",0,IF($B$2="Lbs",MROUND((B14*0.85),0.5),MROUND((B14*0.85),2.5))))),IF(B14="Retest",0,IF(B14="Reset",0,IF(B14="Wgt",0,IF($B$2="Lbs",MROUND((B14*0.85),5),MROUND((B14*0.85),2.5))))))</f>
        <v>0</v>
      </c>
      <c r="W14" s="4"/>
      <c r="X14" s="201">
        <f>IF(OR('4D Semana 3'!C14="5x3+",'4D Semana 3'!C14="3x5+"),15,IF(OR('4D Semana 3'!C14="6x2+",'4D Semana 3'!C14="4x3+"),12,10))</f>
        <v>10</v>
      </c>
      <c r="Y14" s="4">
        <f>SUMPRODUCT('4D Semana 3'!G14:L14+'4D Semana 3'!G15:L15)</f>
        <v>0</v>
      </c>
      <c r="Z14" s="127">
        <f>IF(Y14&gt;=X14,"1",0)</f>
        <v>0</v>
      </c>
      <c r="AA14" s="4">
        <f>IF(Personalizacion!$K$9="Modified",2,4)</f>
        <v>4</v>
      </c>
      <c r="AB14" s="4">
        <f>IF('4D Semana 3'!C14="5x3+",'4D Semana 3'!K14,IF('4D Semana 3'!C14="3x5+",'4D Semana 3'!I14,0))</f>
        <v>0</v>
      </c>
      <c r="AC14" s="4" t="str">
        <f>IF('4D Semana 3'!C14="5x3+",IF(AND(AB14&gt;=3,AB14&lt;=4),N14,IF(AND(AB14&gt;=5,AB14&lt;=7),O14,P14)),IF(AND(AB14&gt;=5,AB14&lt;=6),N14,IF(AND(AB14&gt;=7,AB14&lt;=8),O14,P14)))</f>
        <v/>
      </c>
      <c r="AD14" s="4"/>
      <c r="AE14" s="128">
        <f t="array" ref="AE14">IF(OR($B14="Wgt",$B14="Reset",$B14="Retest"),0,IF(Personalizacion!$K$6="Lbs",INDEX(#REF!,MATCH($B14,#REF!,0)),INDEX('Kg BarCalc'!B:B,MATCH($B14,'Kg BarCalc'!$A:$A,0))))</f>
        <v>0</v>
      </c>
      <c r="AF14" s="129">
        <f t="array" ref="AF14">IF(OR($B14="Wgt",$B14="Reset",$B14="Retest"),0,IF(Personalizacion!$K$6="Lbs",INDEX(#REF!,MATCH($B14,#REF!,0)),INDEX('Kg BarCalc'!C:C,MATCH($B14,'Kg BarCalc'!$A:$A,0))))</f>
        <v>0</v>
      </c>
      <c r="AG14" s="130">
        <f t="array" ref="AG14">IF(OR($B14="Wgt",$B14="Reset",$B14="Retest"),0,IF(Personalizacion!$K$6="Lbs",INDEX(#REF!,MATCH($B14,#REF!,0)),INDEX('Kg BarCalc'!D:D,MATCH($B14,'Kg BarCalc'!$A:$A,0))))</f>
        <v>0</v>
      </c>
      <c r="AH14" s="131">
        <f t="array" ref="AH14">IF(OR($B14="Wgt",$B14="Reset",$B14="Retest"),0,IF(Personalizacion!$K$6="Lbs",INDEX(#REF!,MATCH($B14,#REF!,0)),INDEX('Kg BarCalc'!E:E,MATCH($B14,'Kg BarCalc'!$A:$A,0))))</f>
        <v>0</v>
      </c>
      <c r="AI14" s="132">
        <f t="array" ref="AI14">IF(OR($B14="Wgt",$B14="Reset",$B14="Retest"),0,IF(Personalizacion!$K$6="Lbs",INDEX(#REF!,MATCH($B14,#REF!,0)),INDEX('Kg BarCalc'!F:F,MATCH($B14,'Kg BarCalc'!$A:$A,0))))</f>
        <v>0</v>
      </c>
      <c r="AJ14" s="133">
        <f t="array" ref="AJ14">IF(OR($B14="Wgt",$B14="Reset",$B14="Retest"),0,IF(Personalizacion!$K$6="Lbs",INDEX(#REF!,MATCH($B14,#REF!,0)),INDEX('Kg BarCalc'!G:G,MATCH($B14,'Kg BarCalc'!$A:$A,0))))</f>
        <v>0</v>
      </c>
      <c r="AK14" s="129">
        <f t="array" ref="AK14">IF(OR($B14="Wgt",$B14="Reset",$B14="Retest"),0,IF(Personalizacion!$K$6="Lbs",INDEX(#REF!,MATCH($B14,#REF!,0)),INDEX('Kg BarCalc'!H:H,MATCH($B14,'Kg BarCalc'!$A:$A,0))))</f>
        <v>0</v>
      </c>
      <c r="AL14" s="131">
        <f t="array" ref="AL14">IF(OR($B14="Wgt",$B14="Reset",$B14="Retest"),0,IF(Personalizacion!$K$6="Lbs",INDEX(#REF!,MATCH($B14,#REF!,0)),INDEX('Kg BarCalc'!I:I,MATCH($B14,'Kg BarCalc'!$A:$A,0))))</f>
        <v>0</v>
      </c>
      <c r="AM14" s="101">
        <f t="array" ref="AM14">IF(OR($B14="Wgt",$B14="Reset",$B14="Retest"),0,IF(Personalizacion!$K$6="Lbs",INDEX(#REF!,MATCH($B14,#REF!,0)),INDEX('Kg BarCalc'!J:J,MATCH($B14,'Kg BarCalc'!$A:$A,0))))</f>
        <v>0</v>
      </c>
      <c r="AN14" s="128">
        <f t="array" ref="AN14">IF(OR($B14="Wgt",$B14="Reset",$B14="Retest"),0,IF(Personalizacion!$K$6="Lbs",INDEX(#REF!,MATCH($B14,#REF!,0)),INDEX('Kg BarCalc'!K:K,MATCH($B14,'Kg BarCalc'!$A:$A,0))))</f>
        <v>0</v>
      </c>
      <c r="AO14" s="129">
        <f t="array" ref="AO14">IF(OR($B14="Wgt",$B14="Reset",$B14="Retest"),0,IF(Personalizacion!$K$6="Lbs",INDEX(#REF!,MATCH($B14,#REF!,0)),INDEX('Kg BarCalc'!L:L,MATCH($B14,'Kg BarCalc'!$A:$A,0))))</f>
        <v>0</v>
      </c>
      <c r="AP14" s="131">
        <f t="array" ref="AP14">IF(OR($B14="Wgt",$B14="Reset",$B14="Retest"),0,IF(Personalizacion!$K$6="Lbs",INDEX(#REF!,MATCH($B14,#REF!,0)),INDEX('Kg BarCalc'!M:M,MATCH($B14,'Kg BarCalc'!$A:$A,0))))</f>
        <v>0</v>
      </c>
      <c r="AQ14" s="133">
        <f t="array" ref="AQ14">IF(OR($B14="Wgt",$B14="Reset",$B14="Retest"),0,IF(Personalizacion!$K$6="Lbs",INDEX(#REF!,MATCH($B14,#REF!,0)),"-"))</f>
        <v>0</v>
      </c>
      <c r="AR14" s="4"/>
    </row>
    <row r="15" ht="15.75" customHeight="1">
      <c r="A15" s="134"/>
      <c r="B15" s="102"/>
      <c r="C15" s="102"/>
      <c r="D15" s="193"/>
      <c r="E15" s="193"/>
      <c r="F15" s="193"/>
      <c r="G15" s="135"/>
      <c r="H15" s="135"/>
      <c r="I15" s="135"/>
      <c r="J15" s="125"/>
      <c r="K15" s="135"/>
      <c r="L15" s="106"/>
      <c r="M15" s="4"/>
      <c r="N15" s="4"/>
      <c r="O15" s="4"/>
      <c r="P15" s="4"/>
      <c r="Q15" s="4"/>
      <c r="R15" s="4"/>
      <c r="S15" s="4"/>
      <c r="T15" s="127"/>
      <c r="U15" s="127"/>
      <c r="V15" s="127"/>
      <c r="W15" s="4"/>
      <c r="X15" s="4"/>
      <c r="Y15" s="4"/>
      <c r="Z15" s="4"/>
      <c r="AA15" s="4"/>
      <c r="AB15" s="4"/>
      <c r="AC15" s="4"/>
      <c r="AD15" s="4"/>
      <c r="AE15" s="137"/>
      <c r="AF15" s="137"/>
      <c r="AG15" s="138"/>
      <c r="AH15" s="137"/>
      <c r="AI15" s="137"/>
      <c r="AJ15" s="139"/>
      <c r="AK15" s="137"/>
      <c r="AL15" s="137"/>
      <c r="AM15" s="140"/>
      <c r="AN15" s="137"/>
      <c r="AO15" s="137"/>
      <c r="AP15" s="137"/>
      <c r="AQ15" s="139"/>
      <c r="AR15" s="4"/>
    </row>
    <row r="16" ht="15.75" customHeight="1">
      <c r="A16" s="141" t="str">
        <f>Personalizacion!$I$22</f>
        <v>Peso muerto</v>
      </c>
      <c r="B16" s="142" t="str">
        <f>IF(OR('4D Semana 3'!B16="Reset",'4D Semana 3'!B16="Wgt"),"Wgt",IF(SUMPRODUCT('4D Semana 3'!G16:J16)&gt;=X16,SUM('4D Semana 3'!B16+N16),IF(OR('4D Semana 3'!C16="3x6",'4D Semana 3'!C16="4x4"),"Reset",'4D Semana 3'!B16)))</f>
        <v>Reset</v>
      </c>
      <c r="C16" s="142" t="str">
        <f>IF(AND('4D Semana 3'!B16="Reset",Personalizacion!$K$14="Default"),"3x10",IF(AND('4D Semana 3'!B16="Reset",Personalizacion!$K$14="Modified"),"4x8",IF(SUMPRODUCT('4D Semana 3'!G16:J16)&gt;=X16,'4D Semana 3'!C16,IF('4D Semana 3'!C16="3x10","3x8",IF('4D Semana 3'!C16="3x8","3x6",IF('4D Semana 3'!C16="3x6","Wgt",IF('4D Semana 3'!C16="4x8","4x6",IF('4D Semana 3'!C16="4x6","4x4","Wgt"))))))))</f>
        <v>Wgt</v>
      </c>
      <c r="D16" s="144">
        <f t="shared" ref="D16:F16" si="6">T16</f>
        <v>0</v>
      </c>
      <c r="E16" s="144">
        <f t="shared" si="6"/>
        <v>0</v>
      </c>
      <c r="F16" s="144">
        <f t="shared" si="6"/>
        <v>0</v>
      </c>
      <c r="G16" s="144"/>
      <c r="H16" s="144"/>
      <c r="I16" s="144"/>
      <c r="J16" s="135"/>
      <c r="K16" s="146" t="s">
        <v>64</v>
      </c>
      <c r="L16" s="147"/>
      <c r="M16" s="4"/>
      <c r="N16" s="4">
        <f>Personalizacion!$N$22</f>
        <v>10</v>
      </c>
      <c r="O16" s="4"/>
      <c r="P16" s="4"/>
      <c r="Q16" s="4"/>
      <c r="R16" s="4"/>
      <c r="S16" s="4"/>
      <c r="T16" s="127">
        <f>IF(Personalizacion!$K$7="Yes",IF(B16="Retest",0,IF(B16="Reset",0,IF(B16="Wgt",0,IF($B$2="Lbs",MROUND((B16*0.6),0.5),MROUND((B16*0.6),2.5))))),IF(B16="Retest",0,IF(B16="Reset",0,IF(B16="Wgt",0,IF($B$2="Lbs",MROUND((B16*0.6),5),MROUND((B16*0.6),2.5))))))</f>
        <v>0</v>
      </c>
      <c r="U16" s="127">
        <f>IF(Personalizacion!$K$7="Yes",IF(B16="Retest",0,IF(B16="Reset",0,IF(B16="Wgt",0,IF($B$2="Lbs",MROUND((B16*0.7),0.5),MROUND((B16*0.7),2.5))))),IF(B16="Retest",0,IF(B16="Reset",0,IF(B16="Wgt",0,IF($B$2="Lbs",MROUND((B16*0.7),5),MROUND((B16*0.7),2.5))))))</f>
        <v>0</v>
      </c>
      <c r="V16" s="127">
        <f>IF(Personalizacion!$K$7="Yes",IF(B16="Retest",0,IF(B16="Reset",0,IF(B16="Wgt",0,IF($B$2="Lbs",MROUND((B16*0.85),0.5),MROUND((B16*0.85),2.5))))),IF(B16="Retest",0,IF(B16="Reset",0,IF(B16="Wgt",0,IF($B$2="Lbs",MROUND((B16*0.85),5),MROUND((B16*0.85),2.5))))))</f>
        <v>0</v>
      </c>
      <c r="W16" s="4"/>
      <c r="X16" s="4">
        <f>IF('4D Semana 3'!C16="3x10",30,IF('4D Semana 3'!C16="4x8",32,IF(OR('4D Semana 3'!C16="3x8",'4D Semana 3'!C16="4x6"),24,IF('4D Semana 3'!C16="3x6",18,16))))</f>
        <v>18</v>
      </c>
      <c r="Y16" s="4"/>
      <c r="Z16" s="4"/>
      <c r="AA16" s="4"/>
      <c r="AB16" s="4"/>
      <c r="AC16" s="4"/>
      <c r="AD16" s="4">
        <f t="shared" ref="AD16:AD21" si="8">IF(OR(B16="Wgt",B16="Reset"),0,SUM(B16*SUM(G16:J16)))</f>
        <v>0</v>
      </c>
      <c r="AE16" s="128">
        <f t="array" ref="AE16">IF(OR($B16="Wgt",$B16="Reset",$B16="Retest"),0,IF(Personalizacion!$K$6="Lbs",INDEX(#REF!,MATCH($B16,#REF!,0)),INDEX('Kg BarCalc'!B:B,MATCH($B16,'Kg BarCalc'!$A:$A,0))))</f>
        <v>0</v>
      </c>
      <c r="AF16" s="129">
        <f t="array" ref="AF16">IF(OR($B16="Wgt",$B16="Reset",$B16="Retest"),0,IF(Personalizacion!$K$6="Lbs",INDEX(#REF!,MATCH($B16,#REF!,0)),INDEX('Kg BarCalc'!C:C,MATCH($B16,'Kg BarCalc'!$A:$A,0))))</f>
        <v>0</v>
      </c>
      <c r="AG16" s="130">
        <f t="array" ref="AG16">IF(OR($B16="Wgt",$B16="Reset",$B16="Retest"),0,IF(Personalizacion!$K$6="Lbs",INDEX(#REF!,MATCH($B16,#REF!,0)),INDEX('Kg BarCalc'!D:D,MATCH($B16,'Kg BarCalc'!$A:$A,0))))</f>
        <v>0</v>
      </c>
      <c r="AH16" s="131">
        <f t="array" ref="AH16">IF(OR($B16="Wgt",$B16="Reset",$B16="Retest"),0,IF(Personalizacion!$K$6="Lbs",INDEX(#REF!,MATCH($B16,#REF!,0)),INDEX('Kg BarCalc'!E:E,MATCH($B16,'Kg BarCalc'!$A:$A,0))))</f>
        <v>0</v>
      </c>
      <c r="AI16" s="132">
        <f t="array" ref="AI16">IF(OR($B16="Wgt",$B16="Reset",$B16="Retest"),0,IF(Personalizacion!$K$6="Lbs",INDEX(#REF!,MATCH($B16,#REF!,0)),INDEX('Kg BarCalc'!F:F,MATCH($B16,'Kg BarCalc'!$A:$A,0))))</f>
        <v>0</v>
      </c>
      <c r="AJ16" s="133">
        <f t="array" ref="AJ16">IF(OR($B16="Wgt",$B16="Reset",$B16="Retest"),0,IF(Personalizacion!$K$6="Lbs",INDEX(#REF!,MATCH($B16,#REF!,0)),INDEX('Kg BarCalc'!G:G,MATCH($B16,'Kg BarCalc'!$A:$A,0))))</f>
        <v>0</v>
      </c>
      <c r="AK16" s="129">
        <f t="array" ref="AK16">IF(OR($B16="Wgt",$B16="Reset",$B16="Retest"),0,IF(Personalizacion!$K$6="Lbs",INDEX(#REF!,MATCH($B16,#REF!,0)),INDEX('Kg BarCalc'!H:H,MATCH($B16,'Kg BarCalc'!$A:$A,0))))</f>
        <v>0</v>
      </c>
      <c r="AL16" s="131">
        <f t="array" ref="AL16">IF(OR($B16="Wgt",$B16="Reset",$B16="Retest"),0,IF(Personalizacion!$K$6="Lbs",INDEX(#REF!,MATCH($B16,#REF!,0)),INDEX('Kg BarCalc'!I:I,MATCH($B16,'Kg BarCalc'!$A:$A,0))))</f>
        <v>0</v>
      </c>
      <c r="AM16" s="101">
        <f t="array" ref="AM16">IF(OR($B16="Wgt",$B16="Reset",$B16="Retest"),0,IF(Personalizacion!$K$6="Lbs",INDEX(#REF!,MATCH($B16,#REF!,0)),INDEX('Kg BarCalc'!J:J,MATCH($B16,'Kg BarCalc'!$A:$A,0))))</f>
        <v>0</v>
      </c>
      <c r="AN16" s="128">
        <f t="array" ref="AN16">IF(OR($B16="Wgt",$B16="Reset",$B16="Retest"),0,IF(Personalizacion!$K$6="Lbs",INDEX(#REF!,MATCH($B16,#REF!,0)),INDEX('Kg BarCalc'!K:K,MATCH($B16,'Kg BarCalc'!$A:$A,0))))</f>
        <v>0</v>
      </c>
      <c r="AO16" s="129">
        <f t="array" ref="AO16">IF(OR($B16="Wgt",$B16="Reset",$B16="Retest"),0,IF(Personalizacion!$K$6="Lbs",INDEX(#REF!,MATCH($B16,#REF!,0)),INDEX('Kg BarCalc'!L:L,MATCH($B16,'Kg BarCalc'!$A:$A,0))))</f>
        <v>0</v>
      </c>
      <c r="AP16" s="131">
        <f t="array" ref="AP16">IF(OR($B16="Wgt",$B16="Reset",$B16="Retest"),0,IF(Personalizacion!$K$6="Lbs",INDEX(#REF!,MATCH($B16,#REF!,0)),INDEX('Kg BarCalc'!M:M,MATCH($B16,'Kg BarCalc'!$A:$A,0))))</f>
        <v>0</v>
      </c>
      <c r="AQ16" s="133">
        <f t="array" ref="AQ16">IF(OR($B16="Wgt",$B16="Reset",$B16="Retest"),0,IF(Personalizacion!$K$6="Lbs",INDEX(#REF!,MATCH($B16,#REF!,0)),"-"))</f>
        <v>0</v>
      </c>
      <c r="AR16" s="4"/>
    </row>
    <row r="17" ht="15.75" customHeight="1">
      <c r="A17" s="141" t="str">
        <f>IF(Personalizacion!$I$23="Opt Tier 2","",Personalizacion!$I$23)</f>
        <v/>
      </c>
      <c r="B17" s="142" t="str">
        <f>IF(OR('4D Semana 3'!B17="Reset",'4D Semana 3'!B17="Wgt"),"Wgt",IF(SUMPRODUCT('4D Semana 3'!G17:J17)&gt;=X17,SUM('4D Semana 3'!B17+N17),IF(OR('4D Semana 3'!C17="3x6",'4D Semana 3'!C17="4x4"),"Reset",'4D Semana 3'!B17)))</f>
        <v>Reset</v>
      </c>
      <c r="C17" s="142" t="str">
        <f>IF(AND('4D Semana 3'!B17="Reset",Personalizacion!$K$14="Default"),"3x10",IF(AND('4D Semana 3'!B17="Reset",Personalizacion!$K$14="Modified"),"4x8",IF(SUMPRODUCT('4D Semana 3'!G17:J17)&gt;=X17,'4D Semana 3'!C17,IF('4D Semana 3'!C17="3x10","3x8",IF('4D Semana 3'!C17="3x8","3x6",IF('4D Semana 3'!C17="3x6","Wgt",IF('4D Semana 3'!C17="4x8","4x6",IF('4D Semana 3'!C17="4x6","4x4","Wgt"))))))))</f>
        <v>Wgt</v>
      </c>
      <c r="D17" s="144">
        <f t="shared" ref="D17:F17" si="7">T17</f>
        <v>0</v>
      </c>
      <c r="E17" s="144">
        <f t="shared" si="7"/>
        <v>0</v>
      </c>
      <c r="F17" s="144">
        <f t="shared" si="7"/>
        <v>0</v>
      </c>
      <c r="G17" s="175"/>
      <c r="H17" s="175"/>
      <c r="I17" s="175"/>
      <c r="J17" s="135"/>
      <c r="K17" s="148"/>
      <c r="L17" s="149"/>
      <c r="M17" s="4"/>
      <c r="N17" s="4" t="str">
        <f>Personalizacion!$N$23</f>
        <v/>
      </c>
      <c r="O17" s="4"/>
      <c r="P17" s="4"/>
      <c r="Q17" s="4"/>
      <c r="R17" s="4"/>
      <c r="S17" s="4"/>
      <c r="T17" s="127">
        <f>IF(Personalizacion!$K$7="Yes",IF(B17="Retest",0,IF(B17="Reset",0,IF(B17="Wgt",0,IF($B$2="Lbs",MROUND((B17*0.6),0.5),MROUND((B17*0.6),2.5))))),IF(B17="Retest",0,IF(B17="Reset",0,IF(B17="Wgt",0,IF($B$2="Lbs",MROUND((B17*0.6),5),MROUND((B17*0.6),2.5))))))</f>
        <v>0</v>
      </c>
      <c r="U17" s="127">
        <f>IF(Personalizacion!$K$7="Yes",IF(B17="Retest",0,IF(B17="Reset",0,IF(B17="Wgt",0,IF($B$2="Lbs",MROUND((B17*0.7),0.5),MROUND((B17*0.7),2.5))))),IF(B17="Retest",0,IF(B17="Reset",0,IF(B17="Wgt",0,IF($B$2="Lbs",MROUND((B17*0.7),5),MROUND((B17*0.7),2.5))))))</f>
        <v>0</v>
      </c>
      <c r="V17" s="127">
        <f>IF(Personalizacion!$K$7="Yes",IF(B17="Retest",0,IF(B17="Reset",0,IF(B17="Wgt",0,IF($B$2="Lbs",MROUND((B17*0.85),0.5),MROUND((B17*0.85),2.5))))),IF(B17="Retest",0,IF(B17="Reset",0,IF(B17="Wgt",0,IF($B$2="Lbs",MROUND((B17*0.85),5),MROUND((B17*0.85),2.5))))))</f>
        <v>0</v>
      </c>
      <c r="W17" s="4"/>
      <c r="X17" s="4">
        <f>IF('4D Semana 3'!C17="3x10",30,IF('4D Semana 3'!C17="4x8",32,IF(OR('4D Semana 3'!C17="3x8",'4D Semana 3'!C17="4x6"),24,IF('4D Semana 3'!C17="3x6",18,16))))</f>
        <v>16</v>
      </c>
      <c r="Y17" s="4"/>
      <c r="Z17" s="4"/>
      <c r="AA17" s="4"/>
      <c r="AB17" s="4"/>
      <c r="AC17" s="4"/>
      <c r="AD17" s="4">
        <f t="shared" si="8"/>
        <v>0</v>
      </c>
      <c r="AE17" s="128">
        <f t="array" ref="AE17">IF(OR($B17="Wgt",$B17="Reset",$B17="Retest"),0,IF(Personalizacion!$K$6="Lbs",INDEX(#REF!,MATCH($B17,#REF!,0)),INDEX('Kg BarCalc'!B:B,MATCH($B17,'Kg BarCalc'!$A:$A,0))))</f>
        <v>0</v>
      </c>
      <c r="AF17" s="129">
        <f t="array" ref="AF17">IF(OR($B17="Wgt",$B17="Reset",$B17="Retest"),0,IF(Personalizacion!$K$6="Lbs",INDEX(#REF!,MATCH($B17,#REF!,0)),INDEX('Kg BarCalc'!C:C,MATCH($B17,'Kg BarCalc'!$A:$A,0))))</f>
        <v>0</v>
      </c>
      <c r="AG17" s="130">
        <f t="array" ref="AG17">IF(OR($B17="Wgt",$B17="Reset",$B17="Retest"),0,IF(Personalizacion!$K$6="Lbs",INDEX(#REF!,MATCH($B17,#REF!,0)),INDEX('Kg BarCalc'!D:D,MATCH($B17,'Kg BarCalc'!$A:$A,0))))</f>
        <v>0</v>
      </c>
      <c r="AH17" s="131">
        <f t="array" ref="AH17">IF(OR($B17="Wgt",$B17="Reset",$B17="Retest"),0,IF(Personalizacion!$K$6="Lbs",INDEX(#REF!,MATCH($B17,#REF!,0)),INDEX('Kg BarCalc'!E:E,MATCH($B17,'Kg BarCalc'!$A:$A,0))))</f>
        <v>0</v>
      </c>
      <c r="AI17" s="132">
        <f t="array" ref="AI17">IF(OR($B17="Wgt",$B17="Reset",$B17="Retest"),0,IF(Personalizacion!$K$6="Lbs",INDEX(#REF!,MATCH($B17,#REF!,0)),INDEX('Kg BarCalc'!F:F,MATCH($B17,'Kg BarCalc'!$A:$A,0))))</f>
        <v>0</v>
      </c>
      <c r="AJ17" s="133">
        <f t="array" ref="AJ17">IF(OR($B17="Wgt",$B17="Reset",$B17="Retest"),0,IF(Personalizacion!$K$6="Lbs",INDEX(#REF!,MATCH($B17,#REF!,0)),INDEX('Kg BarCalc'!G:G,MATCH($B17,'Kg BarCalc'!$A:$A,0))))</f>
        <v>0</v>
      </c>
      <c r="AK17" s="129">
        <f t="array" ref="AK17">IF(OR($B17="Wgt",$B17="Reset",$B17="Retest"),0,IF(Personalizacion!$K$6="Lbs",INDEX(#REF!,MATCH($B17,#REF!,0)),INDEX('Kg BarCalc'!H:H,MATCH($B17,'Kg BarCalc'!$A:$A,0))))</f>
        <v>0</v>
      </c>
      <c r="AL17" s="131">
        <f t="array" ref="AL17">IF(OR($B17="Wgt",$B17="Reset",$B17="Retest"),0,IF(Personalizacion!$K$6="Lbs",INDEX(#REF!,MATCH($B17,#REF!,0)),INDEX('Kg BarCalc'!I:I,MATCH($B17,'Kg BarCalc'!$A:$A,0))))</f>
        <v>0</v>
      </c>
      <c r="AM17" s="101">
        <f t="array" ref="AM17">IF(OR($B17="Wgt",$B17="Reset",$B17="Retest"),0,IF(Personalizacion!$K$6="Lbs",INDEX(#REF!,MATCH($B17,#REF!,0)),INDEX('Kg BarCalc'!J:J,MATCH($B17,'Kg BarCalc'!$A:$A,0))))</f>
        <v>0</v>
      </c>
      <c r="AN17" s="128">
        <f t="array" ref="AN17">IF(OR($B17="Wgt",$B17="Reset",$B17="Retest"),0,IF(Personalizacion!$K$6="Lbs",INDEX(#REF!,MATCH($B17,#REF!,0)),INDEX('Kg BarCalc'!K:K,MATCH($B17,'Kg BarCalc'!$A:$A,0))))</f>
        <v>0</v>
      </c>
      <c r="AO17" s="129">
        <f t="array" ref="AO17">IF(OR($B17="Wgt",$B17="Reset",$B17="Retest"),0,IF(Personalizacion!$K$6="Lbs",INDEX(#REF!,MATCH($B17,#REF!,0)),INDEX('Kg BarCalc'!L:L,MATCH($B17,'Kg BarCalc'!$A:$A,0))))</f>
        <v>0</v>
      </c>
      <c r="AP17" s="131">
        <f t="array" ref="AP17">IF(OR($B17="Wgt",$B17="Reset",$B17="Retest"),0,IF(Personalizacion!$K$6="Lbs",INDEX(#REF!,MATCH($B17,#REF!,0)),INDEX('Kg BarCalc'!M:M,MATCH($B17,'Kg BarCalc'!$A:$A,0))))</f>
        <v>0</v>
      </c>
      <c r="AQ17" s="133">
        <f t="array" ref="AQ17">IF(OR($B17="Wgt",$B17="Reset",$B17="Retest"),0,IF(Personalizacion!$K$6="Lbs",INDEX(#REF!,MATCH($B17,#REF!,0)),"-"))</f>
        <v>0</v>
      </c>
      <c r="AR17" s="4"/>
    </row>
    <row r="18" ht="15.75" customHeight="1">
      <c r="A18" s="151" t="str">
        <f>Personalizacion!$I$24</f>
        <v>Remo con mancuernas</v>
      </c>
      <c r="B18" s="151">
        <f>IF('4D Semana 3'!B18="Wgt","Wgt",IF(Personalizacion!$K$16="Default",IF('4D Semana 3'!I18&gt;=25,'4D Semana 3'!B18+N18,'4D Semana 3'!B18),IF('4D Semana 3'!J18&gt;=18,'4D Semana 3'!B18+N18,'4D Semana 3'!B18)))</f>
        <v>20</v>
      </c>
      <c r="C18" s="151" t="str">
        <f>IF(Personalizacion!$K$16="Modified","4x12+","3x15+")</f>
        <v>3x15+</v>
      </c>
      <c r="D18" s="152" t="str">
        <f t="shared" ref="D18:F18" si="9">S18</f>
        <v/>
      </c>
      <c r="E18" s="152" t="str">
        <f t="shared" si="9"/>
        <v/>
      </c>
      <c r="F18" s="152" t="str">
        <f t="shared" si="9"/>
        <v/>
      </c>
      <c r="G18" s="153"/>
      <c r="H18" s="153"/>
      <c r="I18" s="153"/>
      <c r="J18" s="176"/>
      <c r="K18" s="177" t="s">
        <v>65</v>
      </c>
      <c r="L18" s="147"/>
      <c r="M18" s="4"/>
      <c r="N18" s="4">
        <f>Personalizacion!$N$24</f>
        <v>5</v>
      </c>
      <c r="O18" s="4"/>
      <c r="P18" s="4"/>
      <c r="Q18" s="4"/>
      <c r="R18" s="4"/>
      <c r="S18" s="4"/>
      <c r="T18" s="127"/>
      <c r="U18" s="127"/>
      <c r="V18" s="127"/>
      <c r="W18" s="4"/>
      <c r="X18" s="4"/>
      <c r="Y18" s="4"/>
      <c r="Z18" s="4"/>
      <c r="AA18" s="4"/>
      <c r="AB18" s="4"/>
      <c r="AC18" s="4"/>
      <c r="AD18" s="4">
        <f t="shared" si="8"/>
        <v>0</v>
      </c>
      <c r="AE18" s="137"/>
      <c r="AF18" s="137"/>
      <c r="AG18" s="138"/>
      <c r="AH18" s="137"/>
      <c r="AI18" s="137"/>
      <c r="AJ18" s="139"/>
      <c r="AK18" s="137"/>
      <c r="AL18" s="137"/>
      <c r="AM18" s="137"/>
      <c r="AN18" s="137"/>
      <c r="AO18" s="137"/>
      <c r="AP18" s="137"/>
      <c r="AQ18" s="139"/>
      <c r="AR18" s="4"/>
    </row>
    <row r="19" ht="15.75" customHeight="1">
      <c r="A19" s="150" t="str">
        <f>IF(Personalizacion!$I$25="Opt Tier 3","",Personalizacion!$I$25)</f>
        <v>Curl martillo</v>
      </c>
      <c r="B19" s="151" t="str">
        <f>IF('4D Semana 3'!B19="Wgt","Wgt",IF(Personalizacion!$K$16="Default",IF('4D Semana 3'!I19&gt;=25,'4D Semana 3'!B19+N19,'4D Semana 3'!B19),IF('4D Semana 3'!J19&gt;=18,'4D Semana 3'!B19+N19,'4D Semana 3'!B19)))</f>
        <v/>
      </c>
      <c r="C19" s="151" t="str">
        <f>IF(Personalizacion!$K$17="Modified","4x12+","3x15+")</f>
        <v>4x12+</v>
      </c>
      <c r="D19" s="152" t="str">
        <f t="shared" ref="D19:F19" si="10">S19</f>
        <v/>
      </c>
      <c r="E19" s="152" t="str">
        <f t="shared" si="10"/>
        <v/>
      </c>
      <c r="F19" s="152" t="str">
        <f t="shared" si="10"/>
        <v/>
      </c>
      <c r="G19" s="153"/>
      <c r="H19" s="153"/>
      <c r="I19" s="153"/>
      <c r="J19" s="176"/>
      <c r="K19" s="178"/>
      <c r="L19" s="157"/>
      <c r="M19" s="4"/>
      <c r="N19" s="4" t="str">
        <f>Personalizacion!$N$25</f>
        <v/>
      </c>
      <c r="O19" s="4"/>
      <c r="P19" s="4"/>
      <c r="Q19" s="4"/>
      <c r="R19" s="4"/>
      <c r="S19" s="4"/>
      <c r="T19" s="127"/>
      <c r="U19" s="127"/>
      <c r="V19" s="127"/>
      <c r="W19" s="4"/>
      <c r="X19" s="4"/>
      <c r="Y19" s="4"/>
      <c r="Z19" s="4"/>
      <c r="AA19" s="4"/>
      <c r="AB19" s="4"/>
      <c r="AC19" s="4"/>
      <c r="AD19" s="4">
        <f t="shared" si="8"/>
        <v>0</v>
      </c>
      <c r="AE19" s="137"/>
      <c r="AF19" s="137"/>
      <c r="AG19" s="138"/>
      <c r="AH19" s="137"/>
      <c r="AI19" s="137"/>
      <c r="AJ19" s="139"/>
      <c r="AK19" s="137"/>
      <c r="AL19" s="137"/>
      <c r="AM19" s="137"/>
      <c r="AN19" s="137"/>
      <c r="AO19" s="137"/>
      <c r="AP19" s="137"/>
      <c r="AQ19" s="139"/>
      <c r="AR19" s="4"/>
    </row>
    <row r="20" ht="15.75" customHeight="1">
      <c r="A20" s="150" t="str">
        <f>IF(Personalizacion!$I$26="Opt Tier 3","",Personalizacion!$I$26)</f>
        <v>Face pulls</v>
      </c>
      <c r="B20" s="151" t="str">
        <f>IF('4D Semana 3'!B20="Wgt","Wgt",IF(Personalizacion!$K$16="Default",IF('4D Semana 3'!I20&gt;=25,'4D Semana 3'!B20+N20,'4D Semana 3'!B20),IF('4D Semana 3'!J20&gt;=18,'4D Semana 3'!B20+N20,'4D Semana 3'!B20)))</f>
        <v/>
      </c>
      <c r="C20" s="151" t="str">
        <f>IF(Personalizacion!$K$18="Modified","4x12+","3x15+")</f>
        <v>3x15+</v>
      </c>
      <c r="D20" s="152" t="str">
        <f t="shared" ref="D20:F20" si="11">S20</f>
        <v/>
      </c>
      <c r="E20" s="152" t="str">
        <f t="shared" si="11"/>
        <v/>
      </c>
      <c r="F20" s="152" t="str">
        <f t="shared" si="11"/>
        <v/>
      </c>
      <c r="G20" s="153"/>
      <c r="H20" s="153"/>
      <c r="I20" s="153"/>
      <c r="J20" s="176"/>
      <c r="K20" s="178"/>
      <c r="L20" s="157"/>
      <c r="M20" s="4"/>
      <c r="N20" s="4" t="str">
        <f>Personalizacion!$N$26</f>
        <v/>
      </c>
      <c r="O20" s="4"/>
      <c r="P20" s="4"/>
      <c r="Q20" s="4"/>
      <c r="R20" s="4"/>
      <c r="S20" s="4"/>
      <c r="T20" s="127"/>
      <c r="U20" s="127"/>
      <c r="V20" s="127"/>
      <c r="W20" s="4"/>
      <c r="X20" s="4"/>
      <c r="Y20" s="4"/>
      <c r="Z20" s="4"/>
      <c r="AA20" s="4"/>
      <c r="AB20" s="4"/>
      <c r="AC20" s="4"/>
      <c r="AD20" s="4">
        <f t="shared" si="8"/>
        <v>0</v>
      </c>
      <c r="AE20" s="137"/>
      <c r="AF20" s="137"/>
      <c r="AG20" s="138"/>
      <c r="AH20" s="137"/>
      <c r="AI20" s="137"/>
      <c r="AJ20" s="139"/>
      <c r="AK20" s="137"/>
      <c r="AL20" s="137"/>
      <c r="AM20" s="137"/>
      <c r="AN20" s="137"/>
      <c r="AO20" s="137"/>
      <c r="AP20" s="137"/>
      <c r="AQ20" s="139"/>
      <c r="AR20" s="4"/>
    </row>
    <row r="21" ht="15.75" customHeight="1">
      <c r="A21" s="150" t="str">
        <f>IF(Personalizacion!$I$27="Opt Tier 3","",Personalizacion!$I$27)</f>
        <v/>
      </c>
      <c r="B21" s="151" t="str">
        <f>IF('4D Semana 3'!B21="Wgt","Wgt",IF(Personalizacion!$K$16="Default",IF('4D Semana 3'!I21&gt;=25,'4D Semana 3'!B21+N21,'4D Semana 3'!B21),IF('4D Semana 3'!J21&gt;=18,'4D Semana 3'!B21+N21,'4D Semana 3'!B21)))</f>
        <v/>
      </c>
      <c r="C21" s="151" t="str">
        <f>IF(Personalizacion!$K$19="Modified","4x12+","3x15+")</f>
        <v>4x12+</v>
      </c>
      <c r="D21" s="152" t="str">
        <f t="shared" ref="D21:F21" si="12">S21</f>
        <v/>
      </c>
      <c r="E21" s="152" t="str">
        <f t="shared" si="12"/>
        <v/>
      </c>
      <c r="F21" s="152" t="str">
        <f t="shared" si="12"/>
        <v/>
      </c>
      <c r="G21" s="153"/>
      <c r="H21" s="153"/>
      <c r="I21" s="153"/>
      <c r="J21" s="176"/>
      <c r="K21" s="179"/>
      <c r="L21" s="164"/>
      <c r="M21" s="4"/>
      <c r="N21" s="4" t="str">
        <f>Personalizacion!$N$27</f>
        <v/>
      </c>
      <c r="O21" s="4"/>
      <c r="P21" s="4"/>
      <c r="Q21" s="4"/>
      <c r="R21" s="4"/>
      <c r="S21" s="4"/>
      <c r="T21" s="127"/>
      <c r="U21" s="127"/>
      <c r="V21" s="127"/>
      <c r="W21" s="4"/>
      <c r="X21" s="4"/>
      <c r="Y21" s="4"/>
      <c r="Z21" s="4"/>
      <c r="AA21" s="4"/>
      <c r="AB21" s="4"/>
      <c r="AC21" s="4"/>
      <c r="AD21" s="4">
        <f t="shared" si="8"/>
        <v>0</v>
      </c>
      <c r="AE21" s="137"/>
      <c r="AF21" s="137"/>
      <c r="AG21" s="138"/>
      <c r="AH21" s="137"/>
      <c r="AI21" s="137"/>
      <c r="AJ21" s="139"/>
      <c r="AK21" s="137"/>
      <c r="AL21" s="137"/>
      <c r="AM21" s="137"/>
      <c r="AN21" s="137"/>
      <c r="AO21" s="137"/>
      <c r="AP21" s="137"/>
      <c r="AQ21" s="139"/>
      <c r="AR21" s="4"/>
    </row>
    <row r="22" ht="15.75" customHeight="1">
      <c r="A22" s="165"/>
      <c r="B22" s="165"/>
      <c r="C22" s="165"/>
      <c r="D22" s="165"/>
      <c r="E22" s="165"/>
      <c r="F22" s="165"/>
      <c r="G22" s="166"/>
      <c r="H22" s="166"/>
      <c r="I22" s="166"/>
      <c r="J22" s="166"/>
      <c r="K22" s="166"/>
      <c r="L22" s="16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37"/>
      <c r="AF22" s="137"/>
      <c r="AG22" s="138"/>
      <c r="AH22" s="137"/>
      <c r="AI22" s="137"/>
      <c r="AJ22" s="139"/>
      <c r="AK22" s="137"/>
      <c r="AL22" s="137"/>
      <c r="AM22" s="137"/>
      <c r="AN22" s="137"/>
      <c r="AO22" s="137"/>
      <c r="AP22" s="137"/>
      <c r="AQ22" s="139"/>
      <c r="AR22" s="4"/>
    </row>
    <row r="23" ht="15.75" customHeight="1">
      <c r="A23" s="98" t="s">
        <v>47</v>
      </c>
      <c r="B23" s="99" t="s">
        <v>52</v>
      </c>
      <c r="C23" s="99"/>
      <c r="D23" s="100"/>
      <c r="E23" s="100" t="str">
        <f>A25</f>
        <v>Press de banca</v>
      </c>
      <c r="F23" s="101" t="str">
        <f>IF(I25="","",SUM(B25*(MAX(G25:L26))*0.0333+B25))</f>
        <v/>
      </c>
      <c r="G23" s="102"/>
      <c r="H23" s="102"/>
      <c r="I23" s="102"/>
      <c r="J23" s="102"/>
      <c r="K23" s="102"/>
      <c r="L23" s="10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3"/>
      <c r="AR23" s="4"/>
    </row>
    <row r="24" ht="15.75" customHeight="1">
      <c r="A24" s="169" t="s">
        <v>18</v>
      </c>
      <c r="B24" s="170" t="str">
        <f>B2</f>
        <v>Kg</v>
      </c>
      <c r="C24" s="170" t="s">
        <v>54</v>
      </c>
      <c r="D24" s="110" t="s">
        <v>55</v>
      </c>
      <c r="E24" s="104"/>
      <c r="F24" s="104"/>
      <c r="G24" s="171" t="s">
        <v>56</v>
      </c>
      <c r="H24" s="171" t="s">
        <v>57</v>
      </c>
      <c r="I24" s="171" t="s">
        <v>58</v>
      </c>
      <c r="J24" s="171" t="s">
        <v>59</v>
      </c>
      <c r="K24" s="171" t="s">
        <v>60</v>
      </c>
      <c r="L24" s="172" t="s">
        <v>61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28">
        <f>IF(Personalizacion!$K$6="Lbs",55,25)</f>
        <v>25</v>
      </c>
      <c r="AF24" s="129">
        <f>IF(Personalizacion!$K$6="Lbs",45,20)</f>
        <v>20</v>
      </c>
      <c r="AG24" s="130">
        <f>IF(Personalizacion!$K$6="Lbs",35,15)</f>
        <v>15</v>
      </c>
      <c r="AH24" s="131">
        <f>IF(Personalizacion!$K$6="Lbs",25,10)</f>
        <v>10</v>
      </c>
      <c r="AI24" s="132">
        <f>IF(Personalizacion!$K$6="Lbs",15,5)</f>
        <v>5</v>
      </c>
      <c r="AJ24" s="133">
        <f>IF(Personalizacion!$K$6="Lbs",10,2.5)</f>
        <v>2.5</v>
      </c>
      <c r="AK24" s="129">
        <f>IF(Personalizacion!$K$6="Lbs",5,2)</f>
        <v>2</v>
      </c>
      <c r="AL24" s="131">
        <f>IF(Personalizacion!$K$6="Lbs",2.5,1.5)</f>
        <v>1.5</v>
      </c>
      <c r="AM24" s="101">
        <f>IF(Personalizacion!$K$6="Lbs",1.5,1.25)</f>
        <v>1.25</v>
      </c>
      <c r="AN24" s="128">
        <f>IF(Personalizacion!$K$6="Lbs",1,1)</f>
        <v>1</v>
      </c>
      <c r="AO24" s="129">
        <f>IF(Personalizacion!$K$6="Lbs",0.75,0.5)</f>
        <v>0.5</v>
      </c>
      <c r="AP24" s="131">
        <f>IF(Personalizacion!$K$6="Lbs",0.5,0.25)</f>
        <v>0.25</v>
      </c>
      <c r="AQ24" s="133" t="str">
        <f>IF(Personalizacion!$K$6="Lbs",0.25,"")</f>
        <v/>
      </c>
      <c r="AR24" s="121" t="s">
        <v>62</v>
      </c>
    </row>
    <row r="25" ht="15.75" customHeight="1">
      <c r="A25" s="122" t="str">
        <f>Personalizacion!$I$29</f>
        <v>Press de banca</v>
      </c>
      <c r="B25" s="123" t="str">
        <f>IF('4D Semana 3'!B25="Retest","Wgt",IF(AND(Z25=0,R25=0),"Retest",IF(Z25+AA25=3,'4D Semana 3'!B25+AC25,IF(Z25+AA25=5,'4D Semana 3'!B25+N25,'4D Semana 3'!B25))))</f>
        <v>Retest</v>
      </c>
      <c r="C25" s="123" t="str">
        <f>IF(B25="Retest","5RM",IF(AND('4D Semana 3'!B25="Retest",Personalizacion!$K29="Default"),"5x3+",IF(AND('4D Semana 3'!B25="Retest",Personalizacion!$K29="Modified"),"3x5+",IF(SUM('4D Semana 3'!G25:L26)&gt;=X25,'4D Semana 3'!C25,IF('4D Semana 3'!C25="5x3+","6x2+",IF('4D Semana 3'!C25="6x2+","10x1+",IF('4D Semana 3'!C25="10x1+","5RM",IF('4D Semana 3'!C25="3x5+","4x3+",IF('4D Semana 3'!C25="4x3+","5x2+","5RM")))))))))</f>
        <v>5RM</v>
      </c>
      <c r="D25" s="192">
        <f t="shared" ref="D25:F25" si="13">T25</f>
        <v>0</v>
      </c>
      <c r="E25" s="192">
        <f t="shared" si="13"/>
        <v>0</v>
      </c>
      <c r="F25" s="192">
        <f t="shared" si="13"/>
        <v>0</v>
      </c>
      <c r="G25" s="106"/>
      <c r="H25" s="125"/>
      <c r="I25" s="125"/>
      <c r="J25" s="125"/>
      <c r="K25" s="125"/>
      <c r="L25" s="125"/>
      <c r="M25" s="4"/>
      <c r="N25" s="4">
        <f>Personalizacion!$N$29</f>
        <v>5</v>
      </c>
      <c r="O25" s="4" t="str">
        <f>Personalizacion!$O$29</f>
        <v/>
      </c>
      <c r="P25" s="4" t="str">
        <f>Personalizacion!$P$29</f>
        <v/>
      </c>
      <c r="Q25" s="4"/>
      <c r="R25" s="4">
        <f>IF(OR('4D Semana 3'!C25="10x1+",'4D Semana 3'!C25="5x2+"),0,1)</f>
        <v>0</v>
      </c>
      <c r="S25" s="4"/>
      <c r="T25" s="127">
        <f>IF(Personalizacion!$K$7="Yes",IF(B25="Retest",0,IF(B25="Reset",0,IF(B25="Wgt",0,IF($B$2="Lbs",MROUND((B25*0.6),0.5),MROUND((B25*0.6),2.5))))),IF(B25="Retest",0,IF(B25="Reset",0,IF(B25="Wgt",0,IF($B$2="Lbs",MROUND((B25*0.6),5),MROUND((B25*0.6),2.5))))))</f>
        <v>0</v>
      </c>
      <c r="U25" s="127">
        <f>IF(Personalizacion!$K$7="Yes",IF(B25="Retest",0,IF(B25="Reset",0,IF(B25="Wgt",0,IF($B$2="Lbs",MROUND((B25*0.7),0.5),MROUND((B25*0.7),2.5))))),IF(B25="Retest",0,IF(B25="Reset",0,IF(B25="Wgt",0,IF($B$2="Lbs",MROUND((B25*0.7),5),MROUND((B25*0.7),2.5))))))</f>
        <v>0</v>
      </c>
      <c r="V25" s="127">
        <f>IF(Personalizacion!$K$7="Yes",IF(B25="Retest",0,IF(B25="Reset",0,IF(B25="Wgt",0,IF($B$2="Lbs",MROUND((B25*0.85),0.5),MROUND((B25*0.85),2.5))))),IF(B25="Retest",0,IF(B25="Reset",0,IF(B25="Wgt",0,IF($B$2="Lbs",MROUND((B25*0.85),5),MROUND((B25*0.85),2.5))))))</f>
        <v>0</v>
      </c>
      <c r="W25" s="4"/>
      <c r="X25" s="201">
        <f>IF(OR('4D Semana 3'!C25="5x3+",'4D Semana 3'!C25="3x5+"),15,IF(OR('4D Semana 3'!C25="6x2+",'4D Semana 3'!C25="4x3+"),12,10))</f>
        <v>10</v>
      </c>
      <c r="Y25" s="4">
        <f>SUMPRODUCT('4D Semana 3'!G25:L25+'4D Semana 3'!G26:L26)</f>
        <v>0</v>
      </c>
      <c r="Z25" s="127">
        <f>IF(Y25&gt;=X25,"1",0)</f>
        <v>0</v>
      </c>
      <c r="AA25" s="4">
        <f>IF(Personalizacion!$K$9="Modified",2,4)</f>
        <v>4</v>
      </c>
      <c r="AB25" s="4">
        <f>IF('4D Semana 3'!C25="5x3+",'4D Semana 3'!K25,IF('4D Semana 3'!C25="3x5+",'4D Semana 3'!I25,0))</f>
        <v>0</v>
      </c>
      <c r="AC25" s="4" t="str">
        <f>IF('4D Semana 3'!C25="5x3+",IF(AND(AB25&gt;=3,AB25&lt;=4),N25,IF(AND(AB25&gt;=5,AB25&lt;=7),O25,P25)),IF(AND(AB25&gt;=5,AB25&lt;=6),N25,IF(AND(AB25&gt;=7,AB25&lt;=8),O25,P25)))</f>
        <v/>
      </c>
      <c r="AD25" s="4"/>
      <c r="AE25" s="128">
        <f t="array" ref="AE25">IF(OR($B25="Wgt",$B25="Reset",$B25="Retest"),0,IF(Personalizacion!$K$6="Lbs",INDEX(#REF!,MATCH($B25,#REF!,0)),INDEX('Kg BarCalc'!B:B,MATCH($B25,'Kg BarCalc'!$A:$A,0))))</f>
        <v>0</v>
      </c>
      <c r="AF25" s="129">
        <f t="array" ref="AF25">IF(OR($B25="Wgt",$B25="Reset",$B25="Retest"),0,IF(Personalizacion!$K$6="Lbs",INDEX(#REF!,MATCH($B25,#REF!,0)),INDEX('Kg BarCalc'!C:C,MATCH($B25,'Kg BarCalc'!$A:$A,0))))</f>
        <v>0</v>
      </c>
      <c r="AG25" s="130">
        <f t="array" ref="AG25">IF(OR($B25="Wgt",$B25="Reset",$B25="Retest"),0,IF(Personalizacion!$K$6="Lbs",INDEX(#REF!,MATCH($B25,#REF!,0)),INDEX('Kg BarCalc'!D:D,MATCH($B25,'Kg BarCalc'!$A:$A,0))))</f>
        <v>0</v>
      </c>
      <c r="AH25" s="131">
        <f t="array" ref="AH25">IF(OR($B25="Wgt",$B25="Reset",$B25="Retest"),0,IF(Personalizacion!$K$6="Lbs",INDEX(#REF!,MATCH($B25,#REF!,0)),INDEX('Kg BarCalc'!E:E,MATCH($B25,'Kg BarCalc'!$A:$A,0))))</f>
        <v>0</v>
      </c>
      <c r="AI25" s="132">
        <f t="array" ref="AI25">IF(OR($B25="Wgt",$B25="Reset",$B25="Retest"),0,IF(Personalizacion!$K$6="Lbs",INDEX(#REF!,MATCH($B25,#REF!,0)),INDEX('Kg BarCalc'!F:F,MATCH($B25,'Kg BarCalc'!$A:$A,0))))</f>
        <v>0</v>
      </c>
      <c r="AJ25" s="133">
        <f t="array" ref="AJ25">IF(OR($B25="Wgt",$B25="Reset",$B25="Retest"),0,IF(Personalizacion!$K$6="Lbs",INDEX(#REF!,MATCH($B25,#REF!,0)),INDEX('Kg BarCalc'!G:G,MATCH($B25,'Kg BarCalc'!$A:$A,0))))</f>
        <v>0</v>
      </c>
      <c r="AK25" s="129">
        <f t="array" ref="AK25">IF(OR($B25="Wgt",$B25="Reset",$B25="Retest"),0,IF(Personalizacion!$K$6="Lbs",INDEX(#REF!,MATCH($B25,#REF!,0)),INDEX('Kg BarCalc'!H:H,MATCH($B25,'Kg BarCalc'!$A:$A,0))))</f>
        <v>0</v>
      </c>
      <c r="AL25" s="131">
        <f t="array" ref="AL25">IF(OR($B25="Wgt",$B25="Reset",$B25="Retest"),0,IF(Personalizacion!$K$6="Lbs",INDEX(#REF!,MATCH($B25,#REF!,0)),INDEX('Kg BarCalc'!I:I,MATCH($B25,'Kg BarCalc'!$A:$A,0))))</f>
        <v>0</v>
      </c>
      <c r="AM25" s="101">
        <f t="array" ref="AM25">IF(OR($B25="Wgt",$B25="Reset",$B25="Retest"),0,IF(Personalizacion!$K$6="Lbs",INDEX(#REF!,MATCH($B25,#REF!,0)),INDEX('Kg BarCalc'!J:J,MATCH($B25,'Kg BarCalc'!$A:$A,0))))</f>
        <v>0</v>
      </c>
      <c r="AN25" s="128">
        <f t="array" ref="AN25">IF(OR($B25="Wgt",$B25="Reset",$B25="Retest"),0,IF(Personalizacion!$K$6="Lbs",INDEX(#REF!,MATCH($B25,#REF!,0)),INDEX('Kg BarCalc'!K:K,MATCH($B25,'Kg BarCalc'!$A:$A,0))))</f>
        <v>0</v>
      </c>
      <c r="AO25" s="129">
        <f t="array" ref="AO25">IF(OR($B25="Wgt",$B25="Reset",$B25="Retest"),0,IF(Personalizacion!$K$6="Lbs",INDEX(#REF!,MATCH($B25,#REF!,0)),INDEX('Kg BarCalc'!L:L,MATCH($B25,'Kg BarCalc'!$A:$A,0))))</f>
        <v>0</v>
      </c>
      <c r="AP25" s="131">
        <f t="array" ref="AP25">IF(OR($B25="Wgt",$B25="Reset",$B25="Retest"),0,IF(Personalizacion!$K$6="Lbs",INDEX(#REF!,MATCH($B25,#REF!,0)),INDEX('Kg BarCalc'!M:M,MATCH($B25,'Kg BarCalc'!$A:$A,0))))</f>
        <v>0</v>
      </c>
      <c r="AQ25" s="133">
        <f t="array" ref="AQ25">IF(OR($B25="Wgt",$B25="Reset",$B25="Retest"),0,IF(Personalizacion!$K$6="Lbs",INDEX(#REF!,MATCH($B25,#REF!,0)),"-"))</f>
        <v>0</v>
      </c>
      <c r="AR25" s="4"/>
    </row>
    <row r="26" ht="15.75" customHeight="1">
      <c r="A26" s="134"/>
      <c r="B26" s="102"/>
      <c r="C26" s="102"/>
      <c r="D26" s="193"/>
      <c r="E26" s="193"/>
      <c r="F26" s="193"/>
      <c r="G26" s="135"/>
      <c r="H26" s="135"/>
      <c r="I26" s="135"/>
      <c r="J26" s="125"/>
      <c r="K26" s="135"/>
      <c r="L26" s="106"/>
      <c r="M26" s="4"/>
      <c r="N26" s="4"/>
      <c r="O26" s="4"/>
      <c r="P26" s="4"/>
      <c r="Q26" s="4"/>
      <c r="R26" s="4"/>
      <c r="S26" s="4"/>
      <c r="T26" s="127"/>
      <c r="U26" s="127"/>
      <c r="V26" s="127"/>
      <c r="W26" s="4"/>
      <c r="X26" s="4"/>
      <c r="Y26" s="4"/>
      <c r="Z26" s="4"/>
      <c r="AA26" s="4"/>
      <c r="AB26" s="4"/>
      <c r="AC26" s="4"/>
      <c r="AD26" s="4"/>
      <c r="AE26" s="137"/>
      <c r="AF26" s="137"/>
      <c r="AG26" s="138"/>
      <c r="AH26" s="137"/>
      <c r="AI26" s="137"/>
      <c r="AJ26" s="139"/>
      <c r="AK26" s="137"/>
      <c r="AL26" s="137"/>
      <c r="AM26" s="140"/>
      <c r="AN26" s="137"/>
      <c r="AO26" s="137"/>
      <c r="AP26" s="137"/>
      <c r="AQ26" s="139"/>
      <c r="AR26" s="4"/>
    </row>
    <row r="27" ht="15.75" customHeight="1">
      <c r="A27" s="141" t="str">
        <f>Personalizacion!$I$30</f>
        <v>Sentadilla</v>
      </c>
      <c r="B27" s="142" t="str">
        <f>IF(OR('4D Semana 3'!B27="Reset",'4D Semana 3'!B27="Wgt"),"Wgt",IF(SUMPRODUCT('4D Semana 3'!G27:J27)&gt;=X27,SUM('4D Semana 3'!B27+N27),IF(OR('4D Semana 3'!C27="3x6",'4D Semana 3'!C27="4x4"),"Reset",'4D Semana 3'!B27)))</f>
        <v>Reset</v>
      </c>
      <c r="C27" s="142" t="str">
        <f>IF(AND('4D Semana 3'!B27="Reset",Personalizacion!$K$14="Default"),"3x10",IF(AND('4D Semana 3'!B27="Reset",Personalizacion!$K$14="Modified"),"4x8",IF(SUMPRODUCT('4D Semana 3'!G27:J27)&gt;=X27,'4D Semana 3'!C27,IF('4D Semana 3'!C27="3x10","3x8",IF('4D Semana 3'!C27="3x8","3x6",IF('4D Semana 3'!C27="3x6","Wgt",IF('4D Semana 3'!C27="4x8","4x6",IF('4D Semana 3'!C27="4x6","4x4","Wgt"))))))))</f>
        <v>Wgt</v>
      </c>
      <c r="D27" s="144">
        <f t="shared" ref="D27:F27" si="14">T27</f>
        <v>0</v>
      </c>
      <c r="E27" s="144">
        <f t="shared" si="14"/>
        <v>0</v>
      </c>
      <c r="F27" s="144">
        <f t="shared" si="14"/>
        <v>0</v>
      </c>
      <c r="G27" s="144"/>
      <c r="H27" s="144"/>
      <c r="I27" s="144"/>
      <c r="J27" s="135"/>
      <c r="K27" s="146" t="s">
        <v>64</v>
      </c>
      <c r="L27" s="147"/>
      <c r="M27" s="4"/>
      <c r="N27" s="4">
        <f>Personalizacion!$N$30</f>
        <v>5</v>
      </c>
      <c r="O27" s="4"/>
      <c r="P27" s="4"/>
      <c r="Q27" s="4"/>
      <c r="R27" s="4"/>
      <c r="S27" s="4"/>
      <c r="T27" s="127">
        <f>IF(Personalizacion!$K$7="Yes",IF(B27="Retest",0,IF(B27="Reset",0,IF(B27="Wgt",0,IF($B$2="Lbs",MROUND((B27*0.6),0.5),MROUND((B27*0.6),2.5))))),IF(B27="Retest",0,IF(B27="Reset",0,IF(B27="Wgt",0,IF($B$2="Lbs",MROUND((B27*0.6),5),MROUND((B27*0.6),2.5))))))</f>
        <v>0</v>
      </c>
      <c r="U27" s="127">
        <f>IF(Personalizacion!$K$7="Yes",IF(B27="Retest",0,IF(B27="Reset",0,IF(B27="Wgt",0,IF($B$2="Lbs",MROUND((B27*0.7),0.5),MROUND((B27*0.7),2.5))))),IF(B27="Retest",0,IF(B27="Reset",0,IF(B27="Wgt",0,IF($B$2="Lbs",MROUND((B27*0.7),5),MROUND((B27*0.7),2.5))))))</f>
        <v>0</v>
      </c>
      <c r="V27" s="127">
        <f>IF(Personalizacion!$K$7="Yes",IF(B27="Retest",0,IF(B27="Reset",0,IF(B27="Wgt",0,IF($B$2="Lbs",MROUND((B27*0.85),0.5),MROUND((B27*0.85),2.5))))),IF(B27="Retest",0,IF(B27="Reset",0,IF(B27="Wgt",0,IF($B$2="Lbs",MROUND((B27*0.85),5),MROUND((B27*0.85),2.5))))))</f>
        <v>0</v>
      </c>
      <c r="W27" s="4"/>
      <c r="X27" s="4">
        <f>IF('4D Semana 3'!C27="3x10",30,IF('4D Semana 3'!C27="4x8",32,IF(OR('4D Semana 3'!C27="3x8",'4D Semana 3'!C27="4x6"),24,IF('4D Semana 3'!C27="3x6",18,16))))</f>
        <v>18</v>
      </c>
      <c r="Y27" s="4"/>
      <c r="Z27" s="4"/>
      <c r="AA27" s="4"/>
      <c r="AB27" s="4"/>
      <c r="AC27" s="4"/>
      <c r="AD27" s="4">
        <f t="shared" ref="AD27:AD32" si="16">IF(OR(B27="Wgt",B27="Reset"),0,SUM(B27*SUM(G27:J27)))</f>
        <v>0</v>
      </c>
      <c r="AE27" s="128">
        <f t="array" ref="AE27">IF(OR($B27="Wgt",$B27="Reset",$B27="Retest"),0,IF(Personalizacion!$K$6="Lbs",INDEX(#REF!,MATCH($B27,#REF!,0)),INDEX('Kg BarCalc'!B:B,MATCH($B27,'Kg BarCalc'!$A:$A,0))))</f>
        <v>0</v>
      </c>
      <c r="AF27" s="129">
        <f t="array" ref="AF27">IF(OR($B27="Wgt",$B27="Reset",$B27="Retest"),0,IF(Personalizacion!$K$6="Lbs",INDEX(#REF!,MATCH($B27,#REF!,0)),INDEX('Kg BarCalc'!C:C,MATCH($B27,'Kg BarCalc'!$A:$A,0))))</f>
        <v>0</v>
      </c>
      <c r="AG27" s="130">
        <f t="array" ref="AG27">IF(OR($B27="Wgt",$B27="Reset",$B27="Retest"),0,IF(Personalizacion!$K$6="Lbs",INDEX(#REF!,MATCH($B27,#REF!,0)),INDEX('Kg BarCalc'!D:D,MATCH($B27,'Kg BarCalc'!$A:$A,0))))</f>
        <v>0</v>
      </c>
      <c r="AH27" s="131">
        <f t="array" ref="AH27">IF(OR($B27="Wgt",$B27="Reset",$B27="Retest"),0,IF(Personalizacion!$K$6="Lbs",INDEX(#REF!,MATCH($B27,#REF!,0)),INDEX('Kg BarCalc'!E:E,MATCH($B27,'Kg BarCalc'!$A:$A,0))))</f>
        <v>0</v>
      </c>
      <c r="AI27" s="132">
        <f t="array" ref="AI27">IF(OR($B27="Wgt",$B27="Reset",$B27="Retest"),0,IF(Personalizacion!$K$6="Lbs",INDEX(#REF!,MATCH($B27,#REF!,0)),INDEX('Kg BarCalc'!F:F,MATCH($B27,'Kg BarCalc'!$A:$A,0))))</f>
        <v>0</v>
      </c>
      <c r="AJ27" s="133">
        <f t="array" ref="AJ27">IF(OR($B27="Wgt",$B27="Reset",$B27="Retest"),0,IF(Personalizacion!$K$6="Lbs",INDEX(#REF!,MATCH($B27,#REF!,0)),INDEX('Kg BarCalc'!G:G,MATCH($B27,'Kg BarCalc'!$A:$A,0))))</f>
        <v>0</v>
      </c>
      <c r="AK27" s="129">
        <f t="array" ref="AK27">IF(OR($B27="Wgt",$B27="Reset",$B27="Retest"),0,IF(Personalizacion!$K$6="Lbs",INDEX(#REF!,MATCH($B27,#REF!,0)),INDEX('Kg BarCalc'!H:H,MATCH($B27,'Kg BarCalc'!$A:$A,0))))</f>
        <v>0</v>
      </c>
      <c r="AL27" s="131">
        <f t="array" ref="AL27">IF(OR($B27="Wgt",$B27="Reset",$B27="Retest"),0,IF(Personalizacion!$K$6="Lbs",INDEX(#REF!,MATCH($B27,#REF!,0)),INDEX('Kg BarCalc'!I:I,MATCH($B27,'Kg BarCalc'!$A:$A,0))))</f>
        <v>0</v>
      </c>
      <c r="AM27" s="101">
        <f t="array" ref="AM27">IF(OR($B27="Wgt",$B27="Reset",$B27="Retest"),0,IF(Personalizacion!$K$6="Lbs",INDEX(#REF!,MATCH($B27,#REF!,0)),INDEX('Kg BarCalc'!J:J,MATCH($B27,'Kg BarCalc'!$A:$A,0))))</f>
        <v>0</v>
      </c>
      <c r="AN27" s="128">
        <f t="array" ref="AN27">IF(OR($B27="Wgt",$B27="Reset",$B27="Retest"),0,IF(Personalizacion!$K$6="Lbs",INDEX(#REF!,MATCH($B27,#REF!,0)),INDEX('Kg BarCalc'!K:K,MATCH($B27,'Kg BarCalc'!$A:$A,0))))</f>
        <v>0</v>
      </c>
      <c r="AO27" s="129">
        <f t="array" ref="AO27">IF(OR($B27="Wgt",$B27="Reset",$B27="Retest"),0,IF(Personalizacion!$K$6="Lbs",INDEX(#REF!,MATCH($B27,#REF!,0)),INDEX('Kg BarCalc'!L:L,MATCH($B27,'Kg BarCalc'!$A:$A,0))))</f>
        <v>0</v>
      </c>
      <c r="AP27" s="131">
        <f t="array" ref="AP27">IF(OR($B27="Wgt",$B27="Reset",$B27="Retest"),0,IF(Personalizacion!$K$6="Lbs",INDEX(#REF!,MATCH($B27,#REF!,0)),INDEX('Kg BarCalc'!M:M,MATCH($B27,'Kg BarCalc'!$A:$A,0))))</f>
        <v>0</v>
      </c>
      <c r="AQ27" s="133">
        <f t="array" ref="AQ27">IF(OR($B27="Wgt",$B27="Reset",$B27="Retest"),0,IF(Personalizacion!$K$6="Lbs",INDEX(#REF!,MATCH($B27,#REF!,0)),"-"))</f>
        <v>0</v>
      </c>
      <c r="AR27" s="4"/>
    </row>
    <row r="28" ht="15.75" customHeight="1">
      <c r="A28" s="141" t="str">
        <f>IF(Personalizacion!$I$31="Opt Tier 2","",Personalizacion!$I$31)</f>
        <v/>
      </c>
      <c r="B28" s="142" t="str">
        <f>IF(OR('4D Semana 3'!B28="Reset",'4D Semana 3'!B28="Wgt"),"Wgt",IF(SUMPRODUCT('4D Semana 3'!G28:J28)&gt;=X28,SUM('4D Semana 3'!B28+N28),IF(OR('4D Semana 3'!C28="3x6",'4D Semana 3'!C28="4x4"),"Reset",'4D Semana 3'!B28)))</f>
        <v>Reset</v>
      </c>
      <c r="C28" s="142" t="str">
        <f>IF(AND('4D Semana 3'!B28="Reset",Personalizacion!$K$14="Default"),"3x10",IF(AND('4D Semana 3'!B28="Reset",Personalizacion!$K$14="Modified"),"4x8",IF(SUMPRODUCT('4D Semana 3'!G28:J28)&gt;=X28,'4D Semana 3'!C28,IF('4D Semana 3'!C28="3x10","3x8",IF('4D Semana 3'!C28="3x8","3x6",IF('4D Semana 3'!C28="3x6","Wgt",IF('4D Semana 3'!C28="4x8","4x6",IF('4D Semana 3'!C28="4x6","4x4","Wgt"))))))))</f>
        <v>Wgt</v>
      </c>
      <c r="D28" s="144">
        <f t="shared" ref="D28:F28" si="15">T28</f>
        <v>0</v>
      </c>
      <c r="E28" s="144">
        <f t="shared" si="15"/>
        <v>0</v>
      </c>
      <c r="F28" s="144">
        <f t="shared" si="15"/>
        <v>0</v>
      </c>
      <c r="G28" s="175"/>
      <c r="H28" s="175"/>
      <c r="I28" s="175"/>
      <c r="J28" s="135"/>
      <c r="K28" s="148"/>
      <c r="L28" s="149"/>
      <c r="M28" s="4"/>
      <c r="N28" s="4" t="str">
        <f>Personalizacion!$N$31</f>
        <v/>
      </c>
      <c r="O28" s="4"/>
      <c r="P28" s="4"/>
      <c r="Q28" s="4"/>
      <c r="R28" s="4"/>
      <c r="S28" s="4"/>
      <c r="T28" s="127">
        <f>IF(Personalizacion!$K$7="Yes",IF(B28="Retest",0,IF(B28="Reset",0,IF(B28="Wgt",0,IF($B$2="Lbs",MROUND((B28*0.6),0.5),MROUND((B28*0.6),2.5))))),IF(B28="Retest",0,IF(B28="Reset",0,IF(B28="Wgt",0,IF($B$2="Lbs",MROUND((B28*0.6),5),MROUND((B28*0.6),2.5))))))</f>
        <v>0</v>
      </c>
      <c r="U28" s="127">
        <f>IF(Personalizacion!$K$7="Yes",IF(B28="Retest",0,IF(B28="Reset",0,IF(B28="Wgt",0,IF($B$2="Lbs",MROUND((B28*0.7),0.5),MROUND((B28*0.7),2.5))))),IF(B28="Retest",0,IF(B28="Reset",0,IF(B28="Wgt",0,IF($B$2="Lbs",MROUND((B28*0.7),5),MROUND((B28*0.7),2.5))))))</f>
        <v>0</v>
      </c>
      <c r="V28" s="127">
        <f>IF(Personalizacion!$K$7="Yes",IF(B28="Retest",0,IF(B28="Reset",0,IF(B28="Wgt",0,IF($B$2="Lbs",MROUND((B28*0.85),0.5),MROUND((B28*0.85),2.5))))),IF(B28="Retest",0,IF(B28="Reset",0,IF(B28="Wgt",0,IF($B$2="Lbs",MROUND((B28*0.85),5),MROUND((B28*0.85),2.5))))))</f>
        <v>0</v>
      </c>
      <c r="W28" s="4"/>
      <c r="X28" s="4">
        <f>IF('4D Semana 3'!C28="3x10",30,IF('4D Semana 3'!C28="4x8",32,IF(OR('4D Semana 3'!C28="3x8",'4D Semana 3'!C28="4x6"),24,IF('4D Semana 3'!C28="3x6",18,16))))</f>
        <v>16</v>
      </c>
      <c r="Y28" s="4"/>
      <c r="Z28" s="4"/>
      <c r="AA28" s="4"/>
      <c r="AB28" s="4"/>
      <c r="AC28" s="4"/>
      <c r="AD28" s="4">
        <f t="shared" si="16"/>
        <v>0</v>
      </c>
      <c r="AE28" s="128">
        <f t="array" ref="AE28">IF(OR($B28="Wgt",$B28="Reset",$B28="Retest"),0,IF(Personalizacion!$K$6="Lbs",INDEX(#REF!,MATCH($B28,#REF!,0)),INDEX('Kg BarCalc'!B:B,MATCH($B28,'Kg BarCalc'!$A:$A,0))))</f>
        <v>0</v>
      </c>
      <c r="AF28" s="129">
        <f t="array" ref="AF28">IF(OR($B28="Wgt",$B28="Reset",$B28="Retest"),0,IF(Personalizacion!$K$6="Lbs",INDEX(#REF!,MATCH($B28,#REF!,0)),INDEX('Kg BarCalc'!C:C,MATCH($B28,'Kg BarCalc'!$A:$A,0))))</f>
        <v>0</v>
      </c>
      <c r="AG28" s="130">
        <f t="array" ref="AG28">IF(OR($B28="Wgt",$B28="Reset",$B28="Retest"),0,IF(Personalizacion!$K$6="Lbs",INDEX(#REF!,MATCH($B28,#REF!,0)),INDEX('Kg BarCalc'!D:D,MATCH($B28,'Kg BarCalc'!$A:$A,0))))</f>
        <v>0</v>
      </c>
      <c r="AH28" s="131">
        <f t="array" ref="AH28">IF(OR($B28="Wgt",$B28="Reset",$B28="Retest"),0,IF(Personalizacion!$K$6="Lbs",INDEX(#REF!,MATCH($B28,#REF!,0)),INDEX('Kg BarCalc'!E:E,MATCH($B28,'Kg BarCalc'!$A:$A,0))))</f>
        <v>0</v>
      </c>
      <c r="AI28" s="132">
        <f t="array" ref="AI28">IF(OR($B28="Wgt",$B28="Reset",$B28="Retest"),0,IF(Personalizacion!$K$6="Lbs",INDEX(#REF!,MATCH($B28,#REF!,0)),INDEX('Kg BarCalc'!F:F,MATCH($B28,'Kg BarCalc'!$A:$A,0))))</f>
        <v>0</v>
      </c>
      <c r="AJ28" s="133">
        <f t="array" ref="AJ28">IF(OR($B28="Wgt",$B28="Reset",$B28="Retest"),0,IF(Personalizacion!$K$6="Lbs",INDEX(#REF!,MATCH($B28,#REF!,0)),INDEX('Kg BarCalc'!G:G,MATCH($B28,'Kg BarCalc'!$A:$A,0))))</f>
        <v>0</v>
      </c>
      <c r="AK28" s="129">
        <f t="array" ref="AK28">IF(OR($B28="Wgt",$B28="Reset",$B28="Retest"),0,IF(Personalizacion!$K$6="Lbs",INDEX(#REF!,MATCH($B28,#REF!,0)),INDEX('Kg BarCalc'!H:H,MATCH($B28,'Kg BarCalc'!$A:$A,0))))</f>
        <v>0</v>
      </c>
      <c r="AL28" s="131">
        <f t="array" ref="AL28">IF(OR($B28="Wgt",$B28="Reset",$B28="Retest"),0,IF(Personalizacion!$K$6="Lbs",INDEX(#REF!,MATCH($B28,#REF!,0)),INDEX('Kg BarCalc'!I:I,MATCH($B28,'Kg BarCalc'!$A:$A,0))))</f>
        <v>0</v>
      </c>
      <c r="AM28" s="101">
        <f t="array" ref="AM28">IF(OR($B28="Wgt",$B28="Reset",$B28="Retest"),0,IF(Personalizacion!$K$6="Lbs",INDEX(#REF!,MATCH($B28,#REF!,0)),INDEX('Kg BarCalc'!J:J,MATCH($B28,'Kg BarCalc'!$A:$A,0))))</f>
        <v>0</v>
      </c>
      <c r="AN28" s="128">
        <f t="array" ref="AN28">IF(OR($B28="Wgt",$B28="Reset",$B28="Retest"),0,IF(Personalizacion!$K$6="Lbs",INDEX(#REF!,MATCH($B28,#REF!,0)),INDEX('Kg BarCalc'!K:K,MATCH($B28,'Kg BarCalc'!$A:$A,0))))</f>
        <v>0</v>
      </c>
      <c r="AO28" s="129">
        <f t="array" ref="AO28">IF(OR($B28="Wgt",$B28="Reset",$B28="Retest"),0,IF(Personalizacion!$K$6="Lbs",INDEX(#REF!,MATCH($B28,#REF!,0)),INDEX('Kg BarCalc'!L:L,MATCH($B28,'Kg BarCalc'!$A:$A,0))))</f>
        <v>0</v>
      </c>
      <c r="AP28" s="131">
        <f t="array" ref="AP28">IF(OR($B28="Wgt",$B28="Reset",$B28="Retest"),0,IF(Personalizacion!$K$6="Lbs",INDEX(#REF!,MATCH($B28,#REF!,0)),INDEX('Kg BarCalc'!M:M,MATCH($B28,'Kg BarCalc'!$A:$A,0))))</f>
        <v>0</v>
      </c>
      <c r="AQ28" s="133">
        <f t="array" ref="AQ28">IF(OR($B28="Wgt",$B28="Reset",$B28="Retest"),0,IF(Personalizacion!$K$6="Lbs",INDEX(#REF!,MATCH($B28,#REF!,0)),"-"))</f>
        <v>0</v>
      </c>
      <c r="AR28" s="4"/>
    </row>
    <row r="29" ht="15.75" customHeight="1">
      <c r="A29" s="151" t="str">
        <f>Personalizacion!$I$32</f>
        <v>Jalon al pecho</v>
      </c>
      <c r="B29" s="151">
        <f>IF('4D Semana 3'!B29="Wgt","Wgt",IF(Personalizacion!$K$16="Default",IF('4D Semana 3'!I29&gt;=25,'4D Semana 3'!B29+N29,'4D Semana 3'!B29),IF('4D Semana 3'!J29&gt;=18,'4D Semana 3'!B29+N29,'4D Semana 3'!B29)))</f>
        <v>30</v>
      </c>
      <c r="C29" s="151" t="str">
        <f>IF(Personalizacion!$K$16="Modified","4x12+","3x15+")</f>
        <v>3x15+</v>
      </c>
      <c r="D29" s="152" t="str">
        <f t="shared" ref="D29:F29" si="17">S29</f>
        <v/>
      </c>
      <c r="E29" s="152" t="str">
        <f t="shared" si="17"/>
        <v/>
      </c>
      <c r="F29" s="152" t="str">
        <f t="shared" si="17"/>
        <v/>
      </c>
      <c r="G29" s="153"/>
      <c r="H29" s="153"/>
      <c r="I29" s="153"/>
      <c r="J29" s="176"/>
      <c r="K29" s="177" t="s">
        <v>65</v>
      </c>
      <c r="L29" s="147"/>
      <c r="M29" s="4"/>
      <c r="N29" s="4">
        <f>Personalizacion!$N$32</f>
        <v>5</v>
      </c>
      <c r="O29" s="4"/>
      <c r="P29" s="4"/>
      <c r="Q29" s="4"/>
      <c r="R29" s="4"/>
      <c r="S29" s="4"/>
      <c r="T29" s="127"/>
      <c r="U29" s="127"/>
      <c r="V29" s="127"/>
      <c r="W29" s="4"/>
      <c r="X29" s="4"/>
      <c r="Y29" s="4"/>
      <c r="Z29" s="4"/>
      <c r="AA29" s="4"/>
      <c r="AB29" s="4"/>
      <c r="AC29" s="4"/>
      <c r="AD29" s="4">
        <f t="shared" si="16"/>
        <v>0</v>
      </c>
      <c r="AE29" s="137"/>
      <c r="AF29" s="137"/>
      <c r="AG29" s="138"/>
      <c r="AH29" s="137"/>
      <c r="AI29" s="137"/>
      <c r="AJ29" s="139"/>
      <c r="AK29" s="137"/>
      <c r="AL29" s="137"/>
      <c r="AM29" s="137"/>
      <c r="AN29" s="137"/>
      <c r="AO29" s="137"/>
      <c r="AP29" s="137"/>
      <c r="AQ29" s="139"/>
      <c r="AR29" s="4"/>
    </row>
    <row r="30" ht="15.75" customHeight="1">
      <c r="A30" s="150" t="str">
        <f>IF(Personalizacion!$I$33="Opt Tier 3","",Personalizacion!$I$33)</f>
        <v>Fondos</v>
      </c>
      <c r="B30" s="151" t="str">
        <f>IF('4D Semana 3'!B30="Wgt","Wgt",IF(Personalizacion!$K$16="Default",IF('4D Semana 3'!I30&gt;=25,'4D Semana 3'!B30+N30,'4D Semana 3'!B30),IF('4D Semana 3'!J30&gt;=18,'4D Semana 3'!B30+N30,'4D Semana 3'!B30)))</f>
        <v/>
      </c>
      <c r="C30" s="151" t="str">
        <f>IF(Personalizacion!$K$17="Modified","4x12+","3x15+")</f>
        <v>4x12+</v>
      </c>
      <c r="D30" s="152" t="str">
        <f t="shared" ref="D30:F30" si="18">S30</f>
        <v/>
      </c>
      <c r="E30" s="152" t="str">
        <f t="shared" si="18"/>
        <v/>
      </c>
      <c r="F30" s="152" t="str">
        <f t="shared" si="18"/>
        <v/>
      </c>
      <c r="G30" s="153"/>
      <c r="H30" s="153"/>
      <c r="I30" s="153"/>
      <c r="J30" s="176"/>
      <c r="K30" s="178"/>
      <c r="L30" s="157"/>
      <c r="M30" s="4"/>
      <c r="N30" s="4" t="str">
        <f>Personalizacion!$N$33</f>
        <v/>
      </c>
      <c r="O30" s="4"/>
      <c r="P30" s="4"/>
      <c r="Q30" s="4"/>
      <c r="R30" s="4"/>
      <c r="S30" s="4"/>
      <c r="T30" s="127"/>
      <c r="U30" s="127"/>
      <c r="V30" s="127"/>
      <c r="W30" s="4"/>
      <c r="X30" s="4"/>
      <c r="Y30" s="4"/>
      <c r="Z30" s="4"/>
      <c r="AA30" s="4"/>
      <c r="AB30" s="4"/>
      <c r="AC30" s="4"/>
      <c r="AD30" s="4">
        <f t="shared" si="16"/>
        <v>0</v>
      </c>
      <c r="AE30" s="137"/>
      <c r="AF30" s="137"/>
      <c r="AG30" s="138"/>
      <c r="AH30" s="137"/>
      <c r="AI30" s="137"/>
      <c r="AJ30" s="139"/>
      <c r="AK30" s="137"/>
      <c r="AL30" s="137"/>
      <c r="AM30" s="137"/>
      <c r="AN30" s="137"/>
      <c r="AO30" s="137"/>
      <c r="AP30" s="137"/>
      <c r="AQ30" s="139"/>
      <c r="AR30" s="4"/>
    </row>
    <row r="31" ht="15.75" customHeight="1">
      <c r="A31" s="150" t="str">
        <f>IF(Personalizacion!$I$34="Opt Tier 3","",Personalizacion!$I$34)</f>
        <v>Dominadas</v>
      </c>
      <c r="B31" s="151" t="str">
        <f>IF('4D Semana 3'!B31="Wgt","Wgt",IF(Personalizacion!$K$16="Default",IF('4D Semana 3'!I31&gt;=25,'4D Semana 3'!B31+N31,'4D Semana 3'!B31),IF('4D Semana 3'!J31&gt;=18,'4D Semana 3'!B31+N31,'4D Semana 3'!B31)))</f>
        <v/>
      </c>
      <c r="C31" s="151" t="str">
        <f>IF(Personalizacion!$K$18="Modified","4x12+","3x15+")</f>
        <v>3x15+</v>
      </c>
      <c r="D31" s="152" t="str">
        <f t="shared" ref="D31:F31" si="19">S31</f>
        <v/>
      </c>
      <c r="E31" s="152" t="str">
        <f t="shared" si="19"/>
        <v/>
      </c>
      <c r="F31" s="152" t="str">
        <f t="shared" si="19"/>
        <v/>
      </c>
      <c r="G31" s="153"/>
      <c r="H31" s="153"/>
      <c r="I31" s="153"/>
      <c r="J31" s="176"/>
      <c r="K31" s="178"/>
      <c r="L31" s="157"/>
      <c r="M31" s="4"/>
      <c r="N31" s="4" t="str">
        <f>Personalizacion!$N$34</f>
        <v/>
      </c>
      <c r="O31" s="4"/>
      <c r="P31" s="4"/>
      <c r="Q31" s="4"/>
      <c r="R31" s="4"/>
      <c r="S31" s="4"/>
      <c r="T31" s="127"/>
      <c r="U31" s="127"/>
      <c r="V31" s="127"/>
      <c r="W31" s="4"/>
      <c r="X31" s="4"/>
      <c r="Y31" s="4"/>
      <c r="Z31" s="4"/>
      <c r="AA31" s="4"/>
      <c r="AB31" s="4"/>
      <c r="AC31" s="4"/>
      <c r="AD31" s="4">
        <f t="shared" si="16"/>
        <v>0</v>
      </c>
      <c r="AE31" s="137"/>
      <c r="AF31" s="137"/>
      <c r="AG31" s="138"/>
      <c r="AH31" s="137"/>
      <c r="AI31" s="137"/>
      <c r="AJ31" s="139"/>
      <c r="AK31" s="137"/>
      <c r="AL31" s="137"/>
      <c r="AM31" s="137"/>
      <c r="AN31" s="137"/>
      <c r="AO31" s="137"/>
      <c r="AP31" s="137"/>
      <c r="AQ31" s="139"/>
      <c r="AR31" s="4"/>
    </row>
    <row r="32" ht="15.75" customHeight="1">
      <c r="A32" s="150" t="str">
        <f>IF(Personalizacion!$I$35="Opt Tier 3","",Personalizacion!$I$35)</f>
        <v/>
      </c>
      <c r="B32" s="151" t="str">
        <f>IF('4D Semana 3'!B32="Wgt","Wgt",IF(Personalizacion!$K$16="Default",IF('4D Semana 3'!I32&gt;=25,'4D Semana 3'!B32+N32,'4D Semana 3'!B32),IF('4D Semana 3'!J32&gt;=18,'4D Semana 3'!B32+N32,'4D Semana 3'!B32)))</f>
        <v/>
      </c>
      <c r="C32" s="151" t="str">
        <f>IF(Personalizacion!$K$19="Modified","4x12+","3x15+")</f>
        <v>4x12+</v>
      </c>
      <c r="D32" s="152" t="str">
        <f t="shared" ref="D32:F32" si="20">S32</f>
        <v/>
      </c>
      <c r="E32" s="152" t="str">
        <f t="shared" si="20"/>
        <v/>
      </c>
      <c r="F32" s="152" t="str">
        <f t="shared" si="20"/>
        <v/>
      </c>
      <c r="G32" s="153"/>
      <c r="H32" s="153"/>
      <c r="I32" s="153"/>
      <c r="J32" s="176"/>
      <c r="K32" s="179"/>
      <c r="L32" s="164"/>
      <c r="M32" s="4"/>
      <c r="N32" s="4" t="str">
        <f>Personalizacion!$N$35</f>
        <v/>
      </c>
      <c r="O32" s="4"/>
      <c r="P32" s="4"/>
      <c r="Q32" s="4"/>
      <c r="R32" s="4"/>
      <c r="S32" s="4"/>
      <c r="T32" s="127"/>
      <c r="U32" s="127"/>
      <c r="V32" s="127"/>
      <c r="W32" s="4"/>
      <c r="X32" s="4"/>
      <c r="Y32" s="4"/>
      <c r="Z32" s="4"/>
      <c r="AA32" s="4"/>
      <c r="AB32" s="4"/>
      <c r="AC32" s="4"/>
      <c r="AD32" s="4">
        <f t="shared" si="16"/>
        <v>0</v>
      </c>
      <c r="AE32" s="137"/>
      <c r="AF32" s="137"/>
      <c r="AG32" s="138"/>
      <c r="AH32" s="137"/>
      <c r="AI32" s="137"/>
      <c r="AJ32" s="139"/>
      <c r="AK32" s="137"/>
      <c r="AL32" s="137"/>
      <c r="AM32" s="137"/>
      <c r="AN32" s="137"/>
      <c r="AO32" s="137"/>
      <c r="AP32" s="137"/>
      <c r="AQ32" s="139"/>
      <c r="AR32" s="4"/>
    </row>
    <row r="33" ht="15.75" customHeight="1">
      <c r="A33" s="165"/>
      <c r="B33" s="165"/>
      <c r="C33" s="165"/>
      <c r="D33" s="165"/>
      <c r="E33" s="165"/>
      <c r="F33" s="165"/>
      <c r="G33" s="166"/>
      <c r="H33" s="166"/>
      <c r="I33" s="166"/>
      <c r="J33" s="166"/>
      <c r="K33" s="166"/>
      <c r="L33" s="16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ht="15.75" customHeight="1">
      <c r="A34" s="98" t="s">
        <v>50</v>
      </c>
      <c r="B34" s="99" t="s">
        <v>52</v>
      </c>
      <c r="C34" s="99"/>
      <c r="D34" s="100"/>
      <c r="E34" s="100" t="str">
        <f>A36</f>
        <v>Peso muerto</v>
      </c>
      <c r="F34" s="101" t="str">
        <f>IF(I36="","",SUM(B36*(MAX(G36:L37))*0.0333+B36))</f>
        <v/>
      </c>
      <c r="G34" s="102"/>
      <c r="H34" s="102"/>
      <c r="I34" s="102"/>
      <c r="J34" s="102"/>
      <c r="K34" s="102"/>
      <c r="L34" s="10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6" t="str">
        <f>IF(Personalizacion!$K$6="Kg or Lbs","Please Select Kg or Lbs on the Start Tab",IF(Personalizacion!$K$6="Lbs","Plates (Each Side) with a 45 Lb Bar","Plates (Each Side) with a 20 Kg Bar"))</f>
        <v>Plates (Each Side) with a 20 Kg Bar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3"/>
      <c r="AR34" s="4"/>
    </row>
    <row r="35" ht="15.75" customHeight="1">
      <c r="A35" s="169" t="s">
        <v>18</v>
      </c>
      <c r="B35" s="170" t="str">
        <f>B13</f>
        <v>Kg</v>
      </c>
      <c r="C35" s="170" t="s">
        <v>54</v>
      </c>
      <c r="D35" s="110" t="s">
        <v>55</v>
      </c>
      <c r="E35" s="104"/>
      <c r="F35" s="104"/>
      <c r="G35" s="171" t="s">
        <v>56</v>
      </c>
      <c r="H35" s="171" t="s">
        <v>57</v>
      </c>
      <c r="I35" s="171" t="s">
        <v>58</v>
      </c>
      <c r="J35" s="171" t="s">
        <v>59</v>
      </c>
      <c r="K35" s="171" t="s">
        <v>60</v>
      </c>
      <c r="L35" s="172" t="s">
        <v>61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8">
        <f>IF(Personalizacion!$K$6="Lbs",55,25)</f>
        <v>25</v>
      </c>
      <c r="AF35" s="129">
        <f>IF(Personalizacion!$K$6="Lbs",45,20)</f>
        <v>20</v>
      </c>
      <c r="AG35" s="130">
        <f>IF(Personalizacion!$K$6="Lbs",35,15)</f>
        <v>15</v>
      </c>
      <c r="AH35" s="131">
        <f>IF(Personalizacion!$K$6="Lbs",25,10)</f>
        <v>10</v>
      </c>
      <c r="AI35" s="132">
        <f>IF(Personalizacion!$K$6="Lbs",15,5)</f>
        <v>5</v>
      </c>
      <c r="AJ35" s="133">
        <f>IF(Personalizacion!$K$6="Lbs",10,2.5)</f>
        <v>2.5</v>
      </c>
      <c r="AK35" s="129">
        <f>IF(Personalizacion!$K$6="Lbs",5,2)</f>
        <v>2</v>
      </c>
      <c r="AL35" s="131">
        <f>IF(Personalizacion!$K$6="Lbs",2.5,1.5)</f>
        <v>1.5</v>
      </c>
      <c r="AM35" s="101">
        <f>IF(Personalizacion!$K$6="Lbs",1.5,1.25)</f>
        <v>1.25</v>
      </c>
      <c r="AN35" s="128">
        <f>IF(Personalizacion!$K$6="Lbs",1,1)</f>
        <v>1</v>
      </c>
      <c r="AO35" s="129">
        <f>IF(Personalizacion!$K$6="Lbs",0.75,0.5)</f>
        <v>0.5</v>
      </c>
      <c r="AP35" s="131">
        <f>IF(Personalizacion!$K$6="Lbs",0.5,0.25)</f>
        <v>0.25</v>
      </c>
      <c r="AQ35" s="133" t="str">
        <f>IF(Personalizacion!$K$6="Lbs",0.25,"")</f>
        <v/>
      </c>
      <c r="AR35" s="121" t="s">
        <v>62</v>
      </c>
    </row>
    <row r="36" ht="15.75" customHeight="1">
      <c r="A36" s="122" t="str">
        <f>Personalizacion!$I$37</f>
        <v>Peso muerto</v>
      </c>
      <c r="B36" s="123" t="str">
        <f>IF('4D Semana 3'!B36="Retest","Wgt",IF(AND(Z36=0,R36=0),"Retest",IF(Z36+AA36=3,'4D Semana 3'!B36+AC36,IF(Z36+AA36=5,'4D Semana 3'!B36+N36,'4D Semana 3'!B36))))</f>
        <v>Retest</v>
      </c>
      <c r="C36" s="123" t="str">
        <f>IF(B36="Retest","5RM",IF(AND('4D Semana 3'!B36="Retest",Personalizacion!$K37="Default"),"5x3+",IF(AND('4D Semana 3'!B36="Retest",Personalizacion!$K37="Modified"),"3x5+",IF(SUM('4D Semana 3'!G36:L37)&gt;=X36,'4D Semana 3'!C36,IF('4D Semana 3'!C36="5x3+","6x2+",IF('4D Semana 3'!C36="6x2+","10x1+",IF('4D Semana 3'!C36="10x1+","5RM",IF('4D Semana 3'!C36="3x5+","4x3+",IF('4D Semana 3'!C36="4x3+","5x2+","5RM")))))))))</f>
        <v>5RM</v>
      </c>
      <c r="D36" s="192">
        <f t="shared" ref="D36:F36" si="21">T36</f>
        <v>0</v>
      </c>
      <c r="E36" s="192">
        <f t="shared" si="21"/>
        <v>0</v>
      </c>
      <c r="F36" s="192">
        <f t="shared" si="21"/>
        <v>0</v>
      </c>
      <c r="G36" s="106"/>
      <c r="H36" s="125"/>
      <c r="I36" s="125"/>
      <c r="J36" s="125"/>
      <c r="K36" s="125"/>
      <c r="L36" s="125"/>
      <c r="M36" s="4"/>
      <c r="N36" s="4">
        <f>Personalizacion!$N$37</f>
        <v>10</v>
      </c>
      <c r="O36" s="4" t="str">
        <f>Personalizacion!$O$37</f>
        <v/>
      </c>
      <c r="P36" s="4" t="str">
        <f>Personalizacion!$P$37</f>
        <v/>
      </c>
      <c r="Q36" s="4"/>
      <c r="R36" s="4">
        <f>IF(OR('4D Semana 3'!C36="10x1+",'4D Semana 3'!C36="5x2+"),0,1)</f>
        <v>0</v>
      </c>
      <c r="S36" s="4"/>
      <c r="T36" s="127">
        <f>IF(Personalizacion!$K$7="Yes",IF(B36="Retest",0,IF(B36="Reset",0,IF(B36="Wgt",0,IF($B$2="Lbs",MROUND((B36*0.6),0.5),MROUND((B36*0.6),2.5))))),IF(B36="Retest",0,IF(B36="Reset",0,IF(B36="Wgt",0,IF($B$2="Lbs",MROUND((B36*0.6),5),MROUND((B36*0.6),2.5))))))</f>
        <v>0</v>
      </c>
      <c r="U36" s="127">
        <f>IF(Personalizacion!$K$7="Yes",IF(B36="Retest",0,IF(B36="Reset",0,IF(B36="Wgt",0,IF($B$2="Lbs",MROUND((B36*0.7),0.5),MROUND((B36*0.7),2.5))))),IF(B36="Retest",0,IF(B36="Reset",0,IF(B36="Wgt",0,IF($B$2="Lbs",MROUND((B36*0.7),5),MROUND((B36*0.7),2.5))))))</f>
        <v>0</v>
      </c>
      <c r="V36" s="127">
        <f>IF(Personalizacion!$K$7="Yes",IF(B36="Retest",0,IF(B36="Reset",0,IF(B36="Wgt",0,IF($B$2="Lbs",MROUND((B36*0.85),0.5),MROUND((B36*0.85),2.5))))),IF(B36="Retest",0,IF(B36="Reset",0,IF(B36="Wgt",0,IF($B$2="Lbs",MROUND((B36*0.85),5),MROUND((B36*0.85),2.5))))))</f>
        <v>0</v>
      </c>
      <c r="W36" s="4"/>
      <c r="X36" s="201">
        <f>IF(OR('4D Semana 3'!C36="5x3+",'4D Semana 3'!C36="3x5+"),15,IF(OR('4D Semana 3'!C36="6x2+",'4D Semana 3'!C36="4x3+"),12,10))</f>
        <v>10</v>
      </c>
      <c r="Y36" s="4">
        <f>SUMPRODUCT('4D Semana 3'!G36:L36+'4D Semana 3'!G37:L37)</f>
        <v>0</v>
      </c>
      <c r="Z36" s="127">
        <f>IF(Y36&gt;=X36,"1",0)</f>
        <v>0</v>
      </c>
      <c r="AA36" s="4">
        <f>IF(Personalizacion!$K$9="Modified",2,4)</f>
        <v>4</v>
      </c>
      <c r="AB36" s="4">
        <f>IF('4D Semana 3'!C36="5x3+",'4D Semana 3'!K36,IF('4D Semana 3'!C36="3x5+",'4D Semana 3'!I36,0))</f>
        <v>0</v>
      </c>
      <c r="AC36" s="4" t="str">
        <f>IF('4D Semana 3'!C36="5x3+",IF(AND(AB36&gt;=3,AB36&lt;=4),N36,IF(AND(AB36&gt;=5,AB36&lt;=7),O36,P36)),IF(AND(AB36&gt;=5,AB36&lt;=6),N36,IF(AND(AB36&gt;=7,AB36&lt;=8),O36,P36)))</f>
        <v/>
      </c>
      <c r="AD36" s="4"/>
      <c r="AE36" s="128">
        <f t="array" ref="AE36">IF(OR($B36="Wgt",$B36="Reset",$B36="Retest"),0,IF(Personalizacion!$K$6="Lbs",INDEX(#REF!,MATCH($B36,#REF!,0)),INDEX('Kg BarCalc'!B:B,MATCH($B36,'Kg BarCalc'!$A:$A,0))))</f>
        <v>0</v>
      </c>
      <c r="AF36" s="129">
        <f t="array" ref="AF36">IF(OR($B36="Wgt",$B36="Reset",$B36="Retest"),0,IF(Personalizacion!$K$6="Lbs",INDEX(#REF!,MATCH($B36,#REF!,0)),INDEX('Kg BarCalc'!C:C,MATCH($B36,'Kg BarCalc'!$A:$A,0))))</f>
        <v>0</v>
      </c>
      <c r="AG36" s="130">
        <f t="array" ref="AG36">IF(OR($B36="Wgt",$B36="Reset",$B36="Retest"),0,IF(Personalizacion!$K$6="Lbs",INDEX(#REF!,MATCH($B36,#REF!,0)),INDEX('Kg BarCalc'!D:D,MATCH($B36,'Kg BarCalc'!$A:$A,0))))</f>
        <v>0</v>
      </c>
      <c r="AH36" s="131">
        <f t="array" ref="AH36">IF(OR($B36="Wgt",$B36="Reset",$B36="Retest"),0,IF(Personalizacion!$K$6="Lbs",INDEX(#REF!,MATCH($B36,#REF!,0)),INDEX('Kg BarCalc'!E:E,MATCH($B36,'Kg BarCalc'!$A:$A,0))))</f>
        <v>0</v>
      </c>
      <c r="AI36" s="132">
        <f t="array" ref="AI36">IF(OR($B36="Wgt",$B36="Reset",$B36="Retest"),0,IF(Personalizacion!$K$6="Lbs",INDEX(#REF!,MATCH($B36,#REF!,0)),INDEX('Kg BarCalc'!F:F,MATCH($B36,'Kg BarCalc'!$A:$A,0))))</f>
        <v>0</v>
      </c>
      <c r="AJ36" s="133">
        <f t="array" ref="AJ36">IF(OR($B36="Wgt",$B36="Reset",$B36="Retest"),0,IF(Personalizacion!$K$6="Lbs",INDEX(#REF!,MATCH($B36,#REF!,0)),INDEX('Kg BarCalc'!G:G,MATCH($B36,'Kg BarCalc'!$A:$A,0))))</f>
        <v>0</v>
      </c>
      <c r="AK36" s="129">
        <f t="array" ref="AK36">IF(OR($B36="Wgt",$B36="Reset",$B36="Retest"),0,IF(Personalizacion!$K$6="Lbs",INDEX(#REF!,MATCH($B36,#REF!,0)),INDEX('Kg BarCalc'!H:H,MATCH($B36,'Kg BarCalc'!$A:$A,0))))</f>
        <v>0</v>
      </c>
      <c r="AL36" s="131">
        <f t="array" ref="AL36">IF(OR($B36="Wgt",$B36="Reset",$B36="Retest"),0,IF(Personalizacion!$K$6="Lbs",INDEX(#REF!,MATCH($B36,#REF!,0)),INDEX('Kg BarCalc'!I:I,MATCH($B36,'Kg BarCalc'!$A:$A,0))))</f>
        <v>0</v>
      </c>
      <c r="AM36" s="101">
        <f t="array" ref="AM36">IF(OR($B36="Wgt",$B36="Reset",$B36="Retest"),0,IF(Personalizacion!$K$6="Lbs",INDEX(#REF!,MATCH($B36,#REF!,0)),INDEX('Kg BarCalc'!J:J,MATCH($B36,'Kg BarCalc'!$A:$A,0))))</f>
        <v>0</v>
      </c>
      <c r="AN36" s="128">
        <f t="array" ref="AN36">IF(OR($B36="Wgt",$B36="Reset",$B36="Retest"),0,IF(Personalizacion!$K$6="Lbs",INDEX(#REF!,MATCH($B36,#REF!,0)),INDEX('Kg BarCalc'!K:K,MATCH($B36,'Kg BarCalc'!$A:$A,0))))</f>
        <v>0</v>
      </c>
      <c r="AO36" s="129">
        <f t="array" ref="AO36">IF(OR($B36="Wgt",$B36="Reset",$B36="Retest"),0,IF(Personalizacion!$K$6="Lbs",INDEX(#REF!,MATCH($B36,#REF!,0)),INDEX('Kg BarCalc'!L:L,MATCH($B36,'Kg BarCalc'!$A:$A,0))))</f>
        <v>0</v>
      </c>
      <c r="AP36" s="131">
        <f t="array" ref="AP36">IF(OR($B36="Wgt",$B36="Reset",$B36="Retest"),0,IF(Personalizacion!$K$6="Lbs",INDEX(#REF!,MATCH($B36,#REF!,0)),INDEX('Kg BarCalc'!M:M,MATCH($B36,'Kg BarCalc'!$A:$A,0))))</f>
        <v>0</v>
      </c>
      <c r="AQ36" s="133">
        <f t="array" ref="AQ36">IF(OR($B36="Wgt",$B36="Reset",$B36="Retest"),0,IF(Personalizacion!$K$6="Lbs",INDEX(#REF!,MATCH($B36,#REF!,0)),"-"))</f>
        <v>0</v>
      </c>
      <c r="AR36" s="4"/>
    </row>
    <row r="37" ht="15.75" customHeight="1">
      <c r="A37" s="134"/>
      <c r="B37" s="102"/>
      <c r="C37" s="102"/>
      <c r="D37" s="193"/>
      <c r="E37" s="193"/>
      <c r="F37" s="193"/>
      <c r="G37" s="135"/>
      <c r="H37" s="135"/>
      <c r="I37" s="135"/>
      <c r="J37" s="125"/>
      <c r="K37" s="135"/>
      <c r="L37" s="106"/>
      <c r="M37" s="4"/>
      <c r="N37" s="4"/>
      <c r="O37" s="4"/>
      <c r="P37" s="4"/>
      <c r="Q37" s="4"/>
      <c r="R37" s="4"/>
      <c r="S37" s="4"/>
      <c r="T37" s="127"/>
      <c r="U37" s="127"/>
      <c r="V37" s="127"/>
      <c r="W37" s="4"/>
      <c r="X37" s="4"/>
      <c r="Y37" s="4"/>
      <c r="Z37" s="4"/>
      <c r="AA37" s="4"/>
      <c r="AB37" s="4"/>
      <c r="AC37" s="4"/>
      <c r="AD37" s="4"/>
      <c r="AE37" s="137"/>
      <c r="AF37" s="137"/>
      <c r="AG37" s="138"/>
      <c r="AH37" s="137"/>
      <c r="AI37" s="137"/>
      <c r="AJ37" s="139"/>
      <c r="AK37" s="137"/>
      <c r="AL37" s="137"/>
      <c r="AM37" s="140"/>
      <c r="AN37" s="137"/>
      <c r="AO37" s="137"/>
      <c r="AP37" s="137"/>
      <c r="AQ37" s="139"/>
      <c r="AR37" s="4"/>
    </row>
    <row r="38" ht="15.75" customHeight="1">
      <c r="A38" s="141" t="str">
        <f>Personalizacion!$I$38</f>
        <v>Press militar</v>
      </c>
      <c r="B38" s="142" t="str">
        <f>IF(OR('4D Semana 3'!B38="Reset",'4D Semana 3'!B38="Wgt"),"Wgt",IF(SUMPRODUCT('4D Semana 3'!G38:J38)&gt;=X38,SUM('4D Semana 3'!B38+N38),IF(OR('4D Semana 3'!C38="3x6",'4D Semana 3'!C38="4x4"),"Reset",'4D Semana 3'!B38)))</f>
        <v>Reset</v>
      </c>
      <c r="C38" s="142" t="str">
        <f>IF(AND('4D Semana 3'!B38="Reset",Personalizacion!$K$14="Default"),"3x10",IF(AND('4D Semana 3'!B38="Reset",Personalizacion!$K$14="Modified"),"4x8",IF(SUMPRODUCT('4D Semana 3'!G38:J38)&gt;=X38,'4D Semana 3'!C38,IF('4D Semana 3'!C38="3x10","3x8",IF('4D Semana 3'!C38="3x8","3x6",IF('4D Semana 3'!C38="3x6","Wgt",IF('4D Semana 3'!C38="4x8","4x6",IF('4D Semana 3'!C38="4x6","4x4","Wgt"))))))))</f>
        <v>Wgt</v>
      </c>
      <c r="D38" s="144">
        <f t="shared" ref="D38:F38" si="22">T38</f>
        <v>0</v>
      </c>
      <c r="E38" s="144">
        <f t="shared" si="22"/>
        <v>0</v>
      </c>
      <c r="F38" s="144">
        <f t="shared" si="22"/>
        <v>0</v>
      </c>
      <c r="G38" s="144"/>
      <c r="H38" s="144"/>
      <c r="I38" s="144"/>
      <c r="J38" s="135"/>
      <c r="K38" s="146" t="s">
        <v>64</v>
      </c>
      <c r="L38" s="147"/>
      <c r="M38" s="4"/>
      <c r="N38" s="4">
        <f>Personalizacion!$N$38</f>
        <v>5</v>
      </c>
      <c r="O38" s="4"/>
      <c r="P38" s="4"/>
      <c r="Q38" s="4"/>
      <c r="R38" s="4"/>
      <c r="S38" s="4"/>
      <c r="T38" s="127">
        <f>IF(Personalizacion!$K$7="Yes",IF(B38="Retest",0,IF(B38="Reset",0,IF(B38="Wgt",0,IF($B$2="Lbs",MROUND((B38*0.6),0.5),MROUND((B38*0.6),2.5))))),IF(B38="Retest",0,IF(B38="Reset",0,IF(B38="Wgt",0,IF($B$2="Lbs",MROUND((B38*0.6),5),MROUND((B38*0.6),2.5))))))</f>
        <v>0</v>
      </c>
      <c r="U38" s="127">
        <f>IF(Personalizacion!$K$7="Yes",IF(B38="Retest",0,IF(B38="Reset",0,IF(B38="Wgt",0,IF($B$2="Lbs",MROUND((B38*0.7),0.5),MROUND((B38*0.7),2.5))))),IF(B38="Retest",0,IF(B38="Reset",0,IF(B38="Wgt",0,IF($B$2="Lbs",MROUND((B38*0.7),5),MROUND((B38*0.7),2.5))))))</f>
        <v>0</v>
      </c>
      <c r="V38" s="127">
        <f>IF(Personalizacion!$K$7="Yes",IF(B38="Retest",0,IF(B38="Reset",0,IF(B38="Wgt",0,IF($B$2="Lbs",MROUND((B38*0.85),0.5),MROUND((B38*0.85),2.5))))),IF(B38="Retest",0,IF(B38="Reset",0,IF(B38="Wgt",0,IF($B$2="Lbs",MROUND((B38*0.85),5),MROUND((B38*0.85),2.5))))))</f>
        <v>0</v>
      </c>
      <c r="W38" s="4"/>
      <c r="X38" s="4">
        <f>IF('4D Semana 3'!C38="3x10",30,IF('4D Semana 3'!C38="4x8",32,IF(OR('4D Semana 3'!C38="3x8",'4D Semana 3'!C38="4x6"),24,IF('4D Semana 3'!C38="3x6",18,16))))</f>
        <v>18</v>
      </c>
      <c r="Y38" s="4"/>
      <c r="Z38" s="4"/>
      <c r="AA38" s="4"/>
      <c r="AB38" s="4"/>
      <c r="AC38" s="4"/>
      <c r="AD38" s="4">
        <f t="shared" ref="AD38:AD43" si="24">IF(OR(B38="Wgt",B38="Reset"),0,SUM(B38*SUM(G38:J38)))</f>
        <v>0</v>
      </c>
      <c r="AE38" s="128">
        <f t="array" ref="AE38">IF(OR($B38="Wgt",$B38="Reset",$B38="Retest"),0,IF(Personalizacion!$K$6="Lbs",INDEX(#REF!,MATCH($B38,#REF!,0)),INDEX('Kg BarCalc'!B:B,MATCH($B38,'Kg BarCalc'!$A:$A,0))))</f>
        <v>0</v>
      </c>
      <c r="AF38" s="129">
        <f t="array" ref="AF38">IF(OR($B38="Wgt",$B38="Reset",$B38="Retest"),0,IF(Personalizacion!$K$6="Lbs",INDEX(#REF!,MATCH($B38,#REF!,0)),INDEX('Kg BarCalc'!C:C,MATCH($B38,'Kg BarCalc'!$A:$A,0))))</f>
        <v>0</v>
      </c>
      <c r="AG38" s="130">
        <f t="array" ref="AG38">IF(OR($B38="Wgt",$B38="Reset",$B38="Retest"),0,IF(Personalizacion!$K$6="Lbs",INDEX(#REF!,MATCH($B38,#REF!,0)),INDEX('Kg BarCalc'!D:D,MATCH($B38,'Kg BarCalc'!$A:$A,0))))</f>
        <v>0</v>
      </c>
      <c r="AH38" s="131">
        <f t="array" ref="AH38">IF(OR($B38="Wgt",$B38="Reset",$B38="Retest"),0,IF(Personalizacion!$K$6="Lbs",INDEX(#REF!,MATCH($B38,#REF!,0)),INDEX('Kg BarCalc'!E:E,MATCH($B38,'Kg BarCalc'!$A:$A,0))))</f>
        <v>0</v>
      </c>
      <c r="AI38" s="132">
        <f t="array" ref="AI38">IF(OR($B38="Wgt",$B38="Reset",$B38="Retest"),0,IF(Personalizacion!$K$6="Lbs",INDEX(#REF!,MATCH($B38,#REF!,0)),INDEX('Kg BarCalc'!F:F,MATCH($B38,'Kg BarCalc'!$A:$A,0))))</f>
        <v>0</v>
      </c>
      <c r="AJ38" s="133">
        <f t="array" ref="AJ38">IF(OR($B38="Wgt",$B38="Reset",$B38="Retest"),0,IF(Personalizacion!$K$6="Lbs",INDEX(#REF!,MATCH($B38,#REF!,0)),INDEX('Kg BarCalc'!G:G,MATCH($B38,'Kg BarCalc'!$A:$A,0))))</f>
        <v>0</v>
      </c>
      <c r="AK38" s="129">
        <f t="array" ref="AK38">IF(OR($B38="Wgt",$B38="Reset",$B38="Retest"),0,IF(Personalizacion!$K$6="Lbs",INDEX(#REF!,MATCH($B38,#REF!,0)),INDEX('Kg BarCalc'!H:H,MATCH($B38,'Kg BarCalc'!$A:$A,0))))</f>
        <v>0</v>
      </c>
      <c r="AL38" s="131">
        <f t="array" ref="AL38">IF(OR($B38="Wgt",$B38="Reset",$B38="Retest"),0,IF(Personalizacion!$K$6="Lbs",INDEX(#REF!,MATCH($B38,#REF!,0)),INDEX('Kg BarCalc'!I:I,MATCH($B38,'Kg BarCalc'!$A:$A,0))))</f>
        <v>0</v>
      </c>
      <c r="AM38" s="101">
        <f t="array" ref="AM38">IF(OR($B38="Wgt",$B38="Reset",$B38="Retest"),0,IF(Personalizacion!$K$6="Lbs",INDEX(#REF!,MATCH($B38,#REF!,0)),INDEX('Kg BarCalc'!J:J,MATCH($B38,'Kg BarCalc'!$A:$A,0))))</f>
        <v>0</v>
      </c>
      <c r="AN38" s="128">
        <f t="array" ref="AN38">IF(OR($B38="Wgt",$B38="Reset",$B38="Retest"),0,IF(Personalizacion!$K$6="Lbs",INDEX(#REF!,MATCH($B38,#REF!,0)),INDEX('Kg BarCalc'!K:K,MATCH($B38,'Kg BarCalc'!$A:$A,0))))</f>
        <v>0</v>
      </c>
      <c r="AO38" s="129">
        <f t="array" ref="AO38">IF(OR($B38="Wgt",$B38="Reset",$B38="Retest"),0,IF(Personalizacion!$K$6="Lbs",INDEX(#REF!,MATCH($B38,#REF!,0)),INDEX('Kg BarCalc'!L:L,MATCH($B38,'Kg BarCalc'!$A:$A,0))))</f>
        <v>0</v>
      </c>
      <c r="AP38" s="131">
        <f t="array" ref="AP38">IF(OR($B38="Wgt",$B38="Reset",$B38="Retest"),0,IF(Personalizacion!$K$6="Lbs",INDEX(#REF!,MATCH($B38,#REF!,0)),INDEX('Kg BarCalc'!M:M,MATCH($B38,'Kg BarCalc'!$A:$A,0))))</f>
        <v>0</v>
      </c>
      <c r="AQ38" s="133">
        <f t="array" ref="AQ38">IF(OR($B38="Wgt",$B38="Reset",$B38="Retest"),0,IF(Personalizacion!$K$6="Lbs",INDEX(#REF!,MATCH($B38,#REF!,0)),"-"))</f>
        <v>0</v>
      </c>
      <c r="AR38" s="4"/>
    </row>
    <row r="39" ht="15.75" customHeight="1">
      <c r="A39" s="141" t="str">
        <f>IF(Personalizacion!$I$39="Opt Tier 2","",Personalizacion!$I$39)</f>
        <v/>
      </c>
      <c r="B39" s="142" t="str">
        <f>IF(OR('4D Semana 3'!B39="Reset",'4D Semana 3'!B39="Wgt"),"Wgt",IF(SUMPRODUCT('4D Semana 3'!G39:J39)&gt;=X39,SUM('4D Semana 3'!B39+N39),IF(OR('4D Semana 3'!C39="3x6",'4D Semana 3'!C39="4x4"),"Reset",'4D Semana 3'!B39)))</f>
        <v>Reset</v>
      </c>
      <c r="C39" s="142" t="str">
        <f>IF(AND('4D Semana 3'!B39="Reset",Personalizacion!$K$14="Default"),"3x10",IF(AND('4D Semana 3'!B39="Reset",Personalizacion!$K$14="Modified"),"4x8",IF(SUMPRODUCT('4D Semana 3'!G39:J39)&gt;=X39,'4D Semana 3'!C39,IF('4D Semana 3'!C39="3x10","3x8",IF('4D Semana 3'!C39="3x8","3x6",IF('4D Semana 3'!C39="3x6","Wgt",IF('4D Semana 3'!C39="4x8","4x6",IF('4D Semana 3'!C39="4x6","4x4","Wgt"))))))))</f>
        <v>Wgt</v>
      </c>
      <c r="D39" s="144">
        <f t="shared" ref="D39:F39" si="23">T39</f>
        <v>0</v>
      </c>
      <c r="E39" s="144">
        <f t="shared" si="23"/>
        <v>0</v>
      </c>
      <c r="F39" s="144">
        <f t="shared" si="23"/>
        <v>0</v>
      </c>
      <c r="G39" s="175"/>
      <c r="H39" s="175"/>
      <c r="I39" s="175"/>
      <c r="J39" s="135"/>
      <c r="K39" s="148"/>
      <c r="L39" s="149"/>
      <c r="M39" s="4"/>
      <c r="N39" s="4" t="str">
        <f>Personalizacion!$N$39</f>
        <v/>
      </c>
      <c r="O39" s="4"/>
      <c r="P39" s="4"/>
      <c r="Q39" s="4"/>
      <c r="R39" s="4"/>
      <c r="S39" s="4"/>
      <c r="T39" s="127">
        <f>IF(Personalizacion!$K$7="Yes",IF(B39="Retest",0,IF(B39="Reset",0,IF(B39="Wgt",0,IF($B$2="Lbs",MROUND((B39*0.6),0.5),MROUND((B39*0.6),2.5))))),IF(B39="Retest",0,IF(B39="Reset",0,IF(B39="Wgt",0,IF($B$2="Lbs",MROUND((B39*0.6),5),MROUND((B39*0.6),2.5))))))</f>
        <v>0</v>
      </c>
      <c r="U39" s="127">
        <f>IF(Personalizacion!$K$7="Yes",IF(B39="Retest",0,IF(B39="Reset",0,IF(B39="Wgt",0,IF($B$2="Lbs",MROUND((B39*0.7),0.5),MROUND((B39*0.7),2.5))))),IF(B39="Retest",0,IF(B39="Reset",0,IF(B39="Wgt",0,IF($B$2="Lbs",MROUND((B39*0.7),5),MROUND((B39*0.7),2.5))))))</f>
        <v>0</v>
      </c>
      <c r="V39" s="127">
        <f>IF(Personalizacion!$K$7="Yes",IF(B39="Retest",0,IF(B39="Reset",0,IF(B39="Wgt",0,IF($B$2="Lbs",MROUND((B39*0.85),0.5),MROUND((B39*0.85),2.5))))),IF(B39="Retest",0,IF(B39="Reset",0,IF(B39="Wgt",0,IF($B$2="Lbs",MROUND((B39*0.85),5),MROUND((B39*0.85),2.5))))))</f>
        <v>0</v>
      </c>
      <c r="W39" s="4"/>
      <c r="X39" s="4">
        <f>IF('4D Semana 3'!C39="3x10",30,IF('4D Semana 3'!C39="4x8",32,IF(OR('4D Semana 3'!C39="3x8",'4D Semana 3'!C39="4x6"),24,IF('4D Semana 3'!C39="3x6",18,16))))</f>
        <v>16</v>
      </c>
      <c r="Y39" s="4"/>
      <c r="Z39" s="4"/>
      <c r="AA39" s="4"/>
      <c r="AB39" s="4"/>
      <c r="AC39" s="4"/>
      <c r="AD39" s="4">
        <f t="shared" si="24"/>
        <v>0</v>
      </c>
      <c r="AE39" s="128">
        <f t="array" ref="AE39">IF(OR($B39="Wgt",$B39="Reset",$B39="Retest"),0,IF(Personalizacion!$K$6="Lbs",INDEX(#REF!,MATCH($B39,#REF!,0)),INDEX('Kg BarCalc'!B:B,MATCH($B39,'Kg BarCalc'!$A:$A,0))))</f>
        <v>0</v>
      </c>
      <c r="AF39" s="129">
        <f t="array" ref="AF39">IF(OR($B39="Wgt",$B39="Reset",$B39="Retest"),0,IF(Personalizacion!$K$6="Lbs",INDEX(#REF!,MATCH($B39,#REF!,0)),INDEX('Kg BarCalc'!C:C,MATCH($B39,'Kg BarCalc'!$A:$A,0))))</f>
        <v>0</v>
      </c>
      <c r="AG39" s="130">
        <f t="array" ref="AG39">IF(OR($B39="Wgt",$B39="Reset",$B39="Retest"),0,IF(Personalizacion!$K$6="Lbs",INDEX(#REF!,MATCH($B39,#REF!,0)),INDEX('Kg BarCalc'!D:D,MATCH($B39,'Kg BarCalc'!$A:$A,0))))</f>
        <v>0</v>
      </c>
      <c r="AH39" s="131">
        <f t="array" ref="AH39">IF(OR($B39="Wgt",$B39="Reset",$B39="Retest"),0,IF(Personalizacion!$K$6="Lbs",INDEX(#REF!,MATCH($B39,#REF!,0)),INDEX('Kg BarCalc'!E:E,MATCH($B39,'Kg BarCalc'!$A:$A,0))))</f>
        <v>0</v>
      </c>
      <c r="AI39" s="132">
        <f t="array" ref="AI39">IF(OR($B39="Wgt",$B39="Reset",$B39="Retest"),0,IF(Personalizacion!$K$6="Lbs",INDEX(#REF!,MATCH($B39,#REF!,0)),INDEX('Kg BarCalc'!F:F,MATCH($B39,'Kg BarCalc'!$A:$A,0))))</f>
        <v>0</v>
      </c>
      <c r="AJ39" s="133">
        <f t="array" ref="AJ39">IF(OR($B39="Wgt",$B39="Reset",$B39="Retest"),0,IF(Personalizacion!$K$6="Lbs",INDEX(#REF!,MATCH($B39,#REF!,0)),INDEX('Kg BarCalc'!G:G,MATCH($B39,'Kg BarCalc'!$A:$A,0))))</f>
        <v>0</v>
      </c>
      <c r="AK39" s="129">
        <f t="array" ref="AK39">IF(OR($B39="Wgt",$B39="Reset",$B39="Retest"),0,IF(Personalizacion!$K$6="Lbs",INDEX(#REF!,MATCH($B39,#REF!,0)),INDEX('Kg BarCalc'!H:H,MATCH($B39,'Kg BarCalc'!$A:$A,0))))</f>
        <v>0</v>
      </c>
      <c r="AL39" s="131">
        <f t="array" ref="AL39">IF(OR($B39="Wgt",$B39="Reset",$B39="Retest"),0,IF(Personalizacion!$K$6="Lbs",INDEX(#REF!,MATCH($B39,#REF!,0)),INDEX('Kg BarCalc'!I:I,MATCH($B39,'Kg BarCalc'!$A:$A,0))))</f>
        <v>0</v>
      </c>
      <c r="AM39" s="101">
        <f t="array" ref="AM39">IF(OR($B39="Wgt",$B39="Reset",$B39="Retest"),0,IF(Personalizacion!$K$6="Lbs",INDEX(#REF!,MATCH($B39,#REF!,0)),INDEX('Kg BarCalc'!J:J,MATCH($B39,'Kg BarCalc'!$A:$A,0))))</f>
        <v>0</v>
      </c>
      <c r="AN39" s="128">
        <f t="array" ref="AN39">IF(OR($B39="Wgt",$B39="Reset",$B39="Retest"),0,IF(Personalizacion!$K$6="Lbs",INDEX(#REF!,MATCH($B39,#REF!,0)),INDEX('Kg BarCalc'!K:K,MATCH($B39,'Kg BarCalc'!$A:$A,0))))</f>
        <v>0</v>
      </c>
      <c r="AO39" s="129">
        <f t="array" ref="AO39">IF(OR($B39="Wgt",$B39="Reset",$B39="Retest"),0,IF(Personalizacion!$K$6="Lbs",INDEX(#REF!,MATCH($B39,#REF!,0)),INDEX('Kg BarCalc'!L:L,MATCH($B39,'Kg BarCalc'!$A:$A,0))))</f>
        <v>0</v>
      </c>
      <c r="AP39" s="131">
        <f t="array" ref="AP39">IF(OR($B39="Wgt",$B39="Reset",$B39="Retest"),0,IF(Personalizacion!$K$6="Lbs",INDEX(#REF!,MATCH($B39,#REF!,0)),INDEX('Kg BarCalc'!M:M,MATCH($B39,'Kg BarCalc'!$A:$A,0))))</f>
        <v>0</v>
      </c>
      <c r="AQ39" s="133">
        <f t="array" ref="AQ39">IF(OR($B39="Wgt",$B39="Reset",$B39="Retest"),0,IF(Personalizacion!$K$6="Lbs",INDEX(#REF!,MATCH($B39,#REF!,0)),"-"))</f>
        <v>0</v>
      </c>
      <c r="AR39" s="4"/>
    </row>
    <row r="40" ht="15.75" customHeight="1">
      <c r="A40" s="151" t="str">
        <f>Personalizacion!$I$40</f>
        <v>Remo con mancuernas</v>
      </c>
      <c r="B40" s="151">
        <f>IF('4D Semana 3'!B40="Wgt","Wgt",IF(Personalizacion!$K$16="Default",IF('4D Semana 3'!I40&gt;=25,'4D Semana 3'!B40+N40,'4D Semana 3'!B40),IF('4D Semana 3'!J40&gt;=18,'4D Semana 3'!B40+N40,'4D Semana 3'!B40)))</f>
        <v>20</v>
      </c>
      <c r="C40" s="151" t="str">
        <f>IF(Personalizacion!$K$16="Modified","4x12+","3x15+")</f>
        <v>3x15+</v>
      </c>
      <c r="D40" s="152"/>
      <c r="E40" s="152"/>
      <c r="F40" s="152"/>
      <c r="G40" s="153"/>
      <c r="H40" s="153"/>
      <c r="I40" s="153"/>
      <c r="J40" s="176"/>
      <c r="K40" s="177" t="s">
        <v>65</v>
      </c>
      <c r="L40" s="147"/>
      <c r="M40" s="4"/>
      <c r="N40" s="4">
        <f>Personalizacion!$N$40</f>
        <v>5</v>
      </c>
      <c r="O40" s="4"/>
      <c r="P40" s="4"/>
      <c r="Q40" s="4"/>
      <c r="R40" s="4"/>
      <c r="S40" s="4"/>
      <c r="T40" s="127"/>
      <c r="U40" s="127"/>
      <c r="V40" s="127"/>
      <c r="W40" s="4"/>
      <c r="X40" s="4"/>
      <c r="Y40" s="4"/>
      <c r="Z40" s="4"/>
      <c r="AA40" s="4"/>
      <c r="AB40" s="4"/>
      <c r="AC40" s="4"/>
      <c r="AD40" s="4">
        <f t="shared" si="24"/>
        <v>0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ht="15.75" customHeight="1">
      <c r="A41" s="150" t="str">
        <f>IF(Personalizacion!$I$41="Opt Tier 3","",Personalizacion!$I$41)</f>
        <v>Curl de biceps barra Z</v>
      </c>
      <c r="B41" s="151" t="str">
        <f>IF('4D Semana 3'!B41="Wgt","Wgt",IF(Personalizacion!$K$16="Default",IF('4D Semana 3'!I41&gt;=25,'4D Semana 3'!B41+N41,'4D Semana 3'!B41),IF('4D Semana 3'!J41&gt;=18,'4D Semana 3'!B41+N41,'4D Semana 3'!B41)))</f>
        <v/>
      </c>
      <c r="C41" s="151" t="str">
        <f>IF(Personalizacion!$K$17="Modified","4x12+","3x15+")</f>
        <v>4x12+</v>
      </c>
      <c r="D41" s="152"/>
      <c r="E41" s="152"/>
      <c r="F41" s="152"/>
      <c r="G41" s="153"/>
      <c r="H41" s="153"/>
      <c r="I41" s="153"/>
      <c r="J41" s="176"/>
      <c r="K41" s="178"/>
      <c r="L41" s="157"/>
      <c r="M41" s="4"/>
      <c r="N41" s="4" t="str">
        <f>Personalizacion!$N$41</f>
        <v/>
      </c>
      <c r="O41" s="4"/>
      <c r="P41" s="4"/>
      <c r="Q41" s="4"/>
      <c r="R41" s="4"/>
      <c r="S41" s="4"/>
      <c r="T41" s="127"/>
      <c r="U41" s="127"/>
      <c r="V41" s="127"/>
      <c r="W41" s="4"/>
      <c r="X41" s="4"/>
      <c r="Y41" s="4"/>
      <c r="Z41" s="4"/>
      <c r="AA41" s="4"/>
      <c r="AB41" s="4"/>
      <c r="AC41" s="4"/>
      <c r="AD41" s="4">
        <f t="shared" si="24"/>
        <v>0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ht="15.75" customHeight="1">
      <c r="A42" s="150" t="str">
        <f>IF(Personalizacion!$I$42="Opt Tier 3","",Personalizacion!$I$42)</f>
        <v>Elevaciones laterales</v>
      </c>
      <c r="B42" s="151" t="str">
        <f>IF('4D Semana 3'!B42="Wgt","Wgt",IF(Personalizacion!$K$16="Default",IF('4D Semana 3'!I42&gt;=25,'4D Semana 3'!B42+N42,'4D Semana 3'!B42),IF('4D Semana 3'!J42&gt;=18,'4D Semana 3'!B42+N42,'4D Semana 3'!B42)))</f>
        <v/>
      </c>
      <c r="C42" s="151" t="str">
        <f>IF(Personalizacion!$K$18="Modified","4x12+","3x15+")</f>
        <v>3x15+</v>
      </c>
      <c r="D42" s="152"/>
      <c r="E42" s="152"/>
      <c r="F42" s="152"/>
      <c r="G42" s="153"/>
      <c r="H42" s="153"/>
      <c r="I42" s="153"/>
      <c r="J42" s="176"/>
      <c r="K42" s="178"/>
      <c r="L42" s="157"/>
      <c r="M42" s="4"/>
      <c r="N42" s="4" t="str">
        <f>Personalizacion!$N$42</f>
        <v/>
      </c>
      <c r="O42" s="4"/>
      <c r="P42" s="4"/>
      <c r="Q42" s="4"/>
      <c r="R42" s="4"/>
      <c r="S42" s="4"/>
      <c r="T42" s="127"/>
      <c r="U42" s="127"/>
      <c r="V42" s="127"/>
      <c r="W42" s="4"/>
      <c r="X42" s="4"/>
      <c r="Y42" s="4"/>
      <c r="Z42" s="4"/>
      <c r="AA42" s="4"/>
      <c r="AB42" s="4"/>
      <c r="AC42" s="4"/>
      <c r="AD42" s="4">
        <f t="shared" si="24"/>
        <v>0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ht="15.75" customHeight="1">
      <c r="A43" s="150" t="str">
        <f>IF(Personalizacion!$I$43="Opt Tier 3","",Personalizacion!$I$43)</f>
        <v/>
      </c>
      <c r="B43" s="159" t="str">
        <f>Personalizacion!$J43</f>
        <v/>
      </c>
      <c r="C43" s="151" t="str">
        <f>IF(Personalizacion!$K$43="Modified","4x12+","3x15+")</f>
        <v>4x12+</v>
      </c>
      <c r="D43" s="152"/>
      <c r="E43" s="152"/>
      <c r="F43" s="152"/>
      <c r="G43" s="153"/>
      <c r="H43" s="153"/>
      <c r="I43" s="153"/>
      <c r="J43" s="176"/>
      <c r="K43" s="179"/>
      <c r="L43" s="164"/>
      <c r="M43" s="4"/>
      <c r="N43" s="4" t="str">
        <f>Personalizacion!$N$43</f>
        <v/>
      </c>
      <c r="O43" s="4"/>
      <c r="P43" s="4"/>
      <c r="Q43" s="4"/>
      <c r="R43" s="127"/>
      <c r="S43" s="183">
        <f>(Q44)*500/((-216.0475144)+(16.2606339*R44)+(-0.002388645*R440*R440)+(-0.00113732*(R44*R44*R44)+(0.00000701863*(R44*R44*R44*R44)+(-0.00000001291*(R44*R44*R44*R44*R44)))))</f>
        <v>0</v>
      </c>
      <c r="T43" s="183">
        <f>(Q44)*(500/((594.31747775582)+(-27.23842536447*R44)+(0.82112226871*(R44*R44))+(-0.00930733913*(R44*R44*R44)+(0.00004731582*(R44*R44*R44*R44)+(-0.00000009054*(R44*R44*R44*R44*R44))))))</f>
        <v>0</v>
      </c>
      <c r="U43" s="4">
        <f>(P44)*500/((-216.0475144)+(16.2606339*B44)+(-0.002388645*B44*B44)+(-0.00113732*(B44*B44*B44)+(0.00000701863*(B44*B44*B44*B44)+(-0.00000001291*(B44*B44*B44*B44*B44)))))</f>
        <v>0</v>
      </c>
      <c r="V43" s="4">
        <f>(P44)*(500/((594.31747775582)+(-27.23842536447*B44)+(0.82112226871*(B44*B44))+(-0.00930733913*(B44*B44*B44)+(0.00004731582*(B44*B44*B44*B44)+(-0.00000009054*(B44*B44*B44*B44*B44))))))</f>
        <v>0</v>
      </c>
      <c r="W43" s="4"/>
      <c r="X43" s="4"/>
      <c r="Y43" s="4"/>
      <c r="Z43" s="4"/>
      <c r="AA43" s="4"/>
      <c r="AB43" s="4"/>
      <c r="AC43" s="4"/>
      <c r="AD43" s="4">
        <f t="shared" si="24"/>
        <v>0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ht="32.25" customHeight="1">
      <c r="A44" s="184" t="s">
        <v>67</v>
      </c>
      <c r="B44" s="185"/>
      <c r="C44" s="186" t="s">
        <v>80</v>
      </c>
      <c r="D44" s="105"/>
      <c r="E44" s="187" t="str">
        <f>IF(B44="","",IF(AND(Personalizacion!$K$4="XY",Personalizacion!$K$6="Lbs"),S47,IF(AND(Personalizacion!$K$4="XX",Personalizacion!$K$6="Lbs"),T47,IF(AND(Personalizacion!$K$4="XY",Personalizacion!$K$6="Kg"),U47,V47))))</f>
        <v/>
      </c>
      <c r="F44" s="188"/>
      <c r="G44" s="189" t="s">
        <v>69</v>
      </c>
      <c r="H44" s="188"/>
      <c r="I44" s="190" t="str">
        <f>IF(B44="","",IF(AND(Personalizacion!$K$4="XY",Personalizacion!$K$6="Lbs"),S43,IF(AND(Personalizacion!$K$4="XX",Personalizacion!$K$6="Lbs"),T43,IF(AND(Personalizacion!$K$4="XY",Personalizacion!$K$6="Kg"),U43,V43))))</f>
        <v/>
      </c>
      <c r="J44" s="188"/>
      <c r="K44" s="187" t="str">
        <f>IF(B44="","",IF(AND(Personalizacion!$K$4="XY",Personalizacion!$K$6="Lbs"),S44,IF(AND(Personalizacion!$K$4="XX",Personalizacion!$K$6="Lbs"),T44,IF(AND(Personalizacion!$K$4="XY",Personalizacion!$K$6="Kg"),U44,V44))))</f>
        <v/>
      </c>
      <c r="L44" s="188"/>
      <c r="M44" s="4"/>
      <c r="N44" s="167"/>
      <c r="O44" s="4"/>
      <c r="P44" s="4">
        <f>SUM(W44:Z44)</f>
        <v>0</v>
      </c>
      <c r="Q44" s="4">
        <f>P44/2.2</f>
        <v>0</v>
      </c>
      <c r="R44" s="4">
        <f>B44/2.2</f>
        <v>0</v>
      </c>
      <c r="S44" s="183">
        <f>(Q44)*500/(-0.0000000078*R44^5+0.0000041543*R44^4-0.0006430507*R44^3-0.0126966343*R44^2+11.9982753419*R44-82.5815609216)</f>
        <v>0</v>
      </c>
      <c r="T44" s="183">
        <f>(Q44)*(500/((594.31747775582)+(-27.23842536447*R44)+(0.82112226871*(R44*R44))+(-0.00930733913*(R44*R44*R44)+(0.00004731582*(R44*R44*R44*R44)+(-0.00000009054*(R44*R44*R44*R44*R44))))))</f>
        <v>0</v>
      </c>
      <c r="U44" s="4">
        <f>(P44)*500/(-0.0000000071*B44^5+0.0000015978*B44^4+0.0003282035*B44^3-0.1389344062*B44^2+16.2595764612*B44-182.5406521018)</f>
        <v>0</v>
      </c>
      <c r="V44" s="4">
        <f>(P44)*500/(-0.0000000071*B44^5+0.0000015978*B44^4+0.0003282035*B44^3-0.1389344062*B44^2+16.2595764612*B44-182.5406521018)</f>
        <v>0</v>
      </c>
      <c r="W44" s="4">
        <f>IF(OR('4D Semana 4'!A36="Deadlift",'4D Semana 4'!A36="Bench",'4D Semana 4'!A36="Squat"),('4D Semana 4'!B36*MAX('4D Semana 4'!G36:L37))/30+'4D Semana 4'!B36,0)</f>
        <v>0</v>
      </c>
      <c r="X44" s="4">
        <f>IF(OR('4D Semana 4'!A25="Deadlift",'4D Semana 4'!A25="Bench",'4D Semana 4'!A25="Squat"),('4D Semana 4'!B25*MAX('4D Semana 4'!G25:L26))/30+'4D Semana 4'!B25,0)</f>
        <v>0</v>
      </c>
      <c r="Y44" s="4">
        <f>IF(OR('4D Semana 4'!A14="Deadlift",'4D Semana 4'!A14="Bench",'4D Semana 4'!A14="Squat"),('4D Semana 4'!B14*MAX('4D Semana 4'!G14:L15))/30+'4D Semana 4'!B14,0)</f>
        <v>0</v>
      </c>
      <c r="Z44" s="4">
        <f>IF(OR('4D Semana 4'!A3="Deadlift",'4D Semana 4'!A3="Bench",'4D Semana 4'!A3="Squat"),('4D Semana 4'!B3*MAX('4D Semana 4'!G3:L4))/30+'4D Semana 4'!B3,0)</f>
        <v>0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ht="15.75" customHeight="1">
      <c r="A45" s="4"/>
      <c r="B45" s="4"/>
      <c r="C45" s="4"/>
      <c r="D45" s="167"/>
      <c r="E45" s="167"/>
      <c r="F45" s="167"/>
      <c r="G45" s="4"/>
      <c r="H45" s="4"/>
      <c r="I45" s="4"/>
      <c r="J45" s="4"/>
      <c r="K45" s="4"/>
      <c r="L45" s="4"/>
      <c r="M45" s="4"/>
      <c r="N45" s="4"/>
      <c r="O45" s="4"/>
      <c r="P45" s="4" t="s">
        <v>70</v>
      </c>
      <c r="Q45" s="4" t="s">
        <v>70</v>
      </c>
      <c r="R45" s="4" t="s">
        <v>62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ht="15.75" customHeight="1">
      <c r="A46" s="4"/>
      <c r="B46" s="4"/>
      <c r="C46" s="4"/>
      <c r="D46" s="167"/>
      <c r="E46" s="167"/>
      <c r="F46" s="167"/>
      <c r="G46" s="4"/>
      <c r="H46" s="4"/>
      <c r="I46" s="4"/>
      <c r="J46" s="4"/>
      <c r="K46" s="4"/>
      <c r="L46" s="4"/>
      <c r="M46" s="4"/>
      <c r="N46" s="4"/>
      <c r="O46" s="4"/>
      <c r="P46" s="4" t="s">
        <v>71</v>
      </c>
      <c r="Q46" s="4" t="s">
        <v>8</v>
      </c>
      <c r="R46" s="4" t="s">
        <v>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ht="15.75" customHeight="1">
      <c r="A47" s="4"/>
      <c r="B47" s="4"/>
      <c r="C47" s="4"/>
      <c r="D47" s="167"/>
      <c r="E47" s="167"/>
      <c r="F47" s="167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tr">
        <f>IF(B44="","",500+100*(Q44-(310.67*LN(R44)-857.785))/(53.216*LN(R44)-147.0835))</f>
        <v/>
      </c>
      <c r="T47" s="4" t="str">
        <f>IF(B44="","",500+100*(Q44-(125.1435*LN(R44)-228.03))/(34.5246*LN(R44)-86.8301))</f>
        <v/>
      </c>
      <c r="U47" s="4" t="str">
        <f>IF(B44="","",500+100*(P44-(310.67*LN(B44)-857.785))/(53.216*LN(B44)-147.0835))</f>
        <v/>
      </c>
      <c r="V47" s="4" t="str">
        <f>IF(B44="","",500+100*(P44-(125.1435*LN(B44)-228.03))/(34.5246*LN(B44)-86.8301))</f>
        <v/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ht="15.75" customHeight="1">
      <c r="A48" s="4"/>
      <c r="B48" s="4"/>
      <c r="C48" s="4"/>
      <c r="D48" s="167"/>
      <c r="E48" s="167"/>
      <c r="F48" s="16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ht="15.75" customHeight="1">
      <c r="A49" s="4"/>
      <c r="B49" s="4"/>
      <c r="C49" s="4"/>
      <c r="D49" s="167"/>
      <c r="E49" s="167"/>
      <c r="F49" s="16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ht="15.75" customHeight="1">
      <c r="A50" s="4"/>
      <c r="B50" s="4"/>
      <c r="C50" s="4"/>
      <c r="D50" s="167"/>
      <c r="E50" s="167"/>
      <c r="F50" s="16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ht="15.75" customHeight="1">
      <c r="A51" s="4"/>
      <c r="B51" s="4"/>
      <c r="C51" s="4"/>
      <c r="D51" s="167"/>
      <c r="E51" s="167"/>
      <c r="F51" s="16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ht="15.75" customHeight="1">
      <c r="A52" s="4"/>
      <c r="B52" s="4"/>
      <c r="C52" s="4"/>
      <c r="D52" s="167"/>
      <c r="E52" s="167"/>
      <c r="F52" s="16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ht="15.75" customHeight="1">
      <c r="A53" s="4"/>
      <c r="B53" s="4"/>
      <c r="C53" s="4"/>
      <c r="D53" s="167"/>
      <c r="E53" s="167"/>
      <c r="F53" s="16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ht="15.75" customHeight="1">
      <c r="A54" s="4"/>
      <c r="B54" s="4"/>
      <c r="C54" s="4"/>
      <c r="D54" s="167"/>
      <c r="E54" s="167"/>
      <c r="F54" s="167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ht="15.75" customHeight="1">
      <c r="A55" s="4"/>
      <c r="B55" s="4"/>
      <c r="C55" s="4"/>
      <c r="D55" s="167"/>
      <c r="E55" s="167"/>
      <c r="F55" s="167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ht="15.75" customHeight="1">
      <c r="A56" s="4"/>
      <c r="B56" s="4"/>
      <c r="C56" s="4"/>
      <c r="D56" s="167"/>
      <c r="E56" s="167"/>
      <c r="F56" s="16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ht="15.75" customHeight="1">
      <c r="A57" s="4"/>
      <c r="B57" s="4"/>
      <c r="C57" s="4"/>
      <c r="D57" s="167"/>
      <c r="E57" s="167"/>
      <c r="F57" s="167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ht="15.75" customHeight="1">
      <c r="A58" s="4"/>
      <c r="B58" s="4"/>
      <c r="C58" s="4"/>
      <c r="D58" s="167"/>
      <c r="E58" s="167"/>
      <c r="F58" s="16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ht="15.75" customHeight="1">
      <c r="A59" s="4"/>
      <c r="B59" s="4"/>
      <c r="C59" s="4"/>
      <c r="D59" s="167"/>
      <c r="E59" s="167"/>
      <c r="F59" s="167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ht="15.75" customHeight="1">
      <c r="A60" s="4"/>
      <c r="B60" s="4"/>
      <c r="C60" s="4"/>
      <c r="D60" s="167"/>
      <c r="E60" s="167"/>
      <c r="F60" s="16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ht="15.75" customHeight="1">
      <c r="A61" s="4"/>
      <c r="B61" s="4"/>
      <c r="C61" s="4"/>
      <c r="D61" s="167"/>
      <c r="E61" s="167"/>
      <c r="F61" s="167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ht="15.75" customHeight="1">
      <c r="A62" s="4"/>
      <c r="B62" s="4"/>
      <c r="C62" s="4"/>
      <c r="D62" s="167"/>
      <c r="E62" s="167"/>
      <c r="F62" s="167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ht="15.75" customHeight="1">
      <c r="A63" s="4"/>
      <c r="B63" s="4"/>
      <c r="C63" s="4"/>
      <c r="D63" s="167"/>
      <c r="E63" s="167"/>
      <c r="F63" s="167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ht="15.75" customHeight="1">
      <c r="A64" s="4"/>
      <c r="B64" s="4"/>
      <c r="C64" s="4"/>
      <c r="D64" s="167"/>
      <c r="E64" s="167"/>
      <c r="F64" s="167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ht="15.75" customHeight="1">
      <c r="A65" s="4"/>
      <c r="B65" s="4"/>
      <c r="C65" s="4"/>
      <c r="D65" s="167"/>
      <c r="E65" s="167"/>
      <c r="F65" s="167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ht="15.75" customHeight="1">
      <c r="A66" s="4"/>
      <c r="B66" s="4"/>
      <c r="C66" s="4"/>
      <c r="D66" s="167"/>
      <c r="E66" s="167"/>
      <c r="F66" s="167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ht="15.75" customHeight="1">
      <c r="A67" s="4"/>
      <c r="B67" s="4"/>
      <c r="C67" s="4"/>
      <c r="D67" s="167"/>
      <c r="E67" s="167"/>
      <c r="F67" s="167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ht="15.75" customHeight="1">
      <c r="A68" s="4"/>
      <c r="B68" s="4"/>
      <c r="C68" s="4"/>
      <c r="D68" s="167"/>
      <c r="E68" s="167"/>
      <c r="F68" s="167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ht="15.75" customHeight="1">
      <c r="A69" s="4"/>
      <c r="B69" s="4"/>
      <c r="C69" s="4"/>
      <c r="D69" s="167"/>
      <c r="E69" s="167"/>
      <c r="F69" s="167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ht="15.75" customHeight="1">
      <c r="A70" s="4"/>
      <c r="B70" s="4"/>
      <c r="C70" s="4"/>
      <c r="D70" s="167"/>
      <c r="E70" s="167"/>
      <c r="F70" s="16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ht="15.75" customHeight="1">
      <c r="A71" s="4"/>
      <c r="B71" s="4"/>
      <c r="C71" s="4"/>
      <c r="D71" s="167"/>
      <c r="E71" s="167"/>
      <c r="F71" s="16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ht="15.75" customHeight="1">
      <c r="A72" s="4"/>
      <c r="B72" s="4"/>
      <c r="C72" s="4"/>
      <c r="D72" s="167"/>
      <c r="E72" s="167"/>
      <c r="F72" s="16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ht="15.75" customHeight="1">
      <c r="A73" s="4"/>
      <c r="B73" s="4"/>
      <c r="C73" s="4"/>
      <c r="D73" s="167"/>
      <c r="E73" s="167"/>
      <c r="F73" s="16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ht="15.75" customHeight="1">
      <c r="A74" s="4"/>
      <c r="B74" s="4"/>
      <c r="C74" s="4"/>
      <c r="D74" s="167"/>
      <c r="E74" s="167"/>
      <c r="F74" s="16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ht="15.75" customHeight="1">
      <c r="A75" s="4"/>
      <c r="B75" s="4"/>
      <c r="C75" s="4"/>
      <c r="D75" s="167"/>
      <c r="E75" s="167"/>
      <c r="F75" s="167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ht="15.75" customHeight="1">
      <c r="A76" s="4"/>
      <c r="B76" s="4"/>
      <c r="C76" s="4"/>
      <c r="D76" s="167"/>
      <c r="E76" s="167"/>
      <c r="F76" s="167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ht="15.75" customHeight="1">
      <c r="A77" s="4"/>
      <c r="B77" s="4"/>
      <c r="C77" s="4"/>
      <c r="D77" s="167"/>
      <c r="E77" s="167"/>
      <c r="F77" s="167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ht="15.75" customHeight="1">
      <c r="A78" s="4"/>
      <c r="B78" s="4"/>
      <c r="C78" s="4"/>
      <c r="D78" s="167"/>
      <c r="E78" s="167"/>
      <c r="F78" s="167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ht="15.75" customHeight="1">
      <c r="A79" s="4"/>
      <c r="B79" s="4"/>
      <c r="C79" s="4"/>
      <c r="D79" s="167"/>
      <c r="E79" s="167"/>
      <c r="F79" s="167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ht="15.75" customHeight="1">
      <c r="A80" s="4"/>
      <c r="B80" s="4"/>
      <c r="C80" s="4"/>
      <c r="D80" s="167"/>
      <c r="E80" s="167"/>
      <c r="F80" s="167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ht="15.75" customHeight="1">
      <c r="A81" s="4"/>
      <c r="B81" s="4"/>
      <c r="C81" s="4"/>
      <c r="D81" s="167"/>
      <c r="E81" s="167"/>
      <c r="F81" s="167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ht="15.75" customHeight="1">
      <c r="A82" s="4"/>
      <c r="B82" s="4"/>
      <c r="C82" s="4"/>
      <c r="D82" s="167"/>
      <c r="E82" s="167"/>
      <c r="F82" s="167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ht="15.75" customHeight="1">
      <c r="A83" s="4"/>
      <c r="B83" s="4"/>
      <c r="C83" s="4"/>
      <c r="D83" s="167"/>
      <c r="E83" s="167"/>
      <c r="F83" s="167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ht="15.75" customHeight="1">
      <c r="A84" s="4"/>
      <c r="B84" s="4"/>
      <c r="C84" s="4"/>
      <c r="D84" s="167"/>
      <c r="E84" s="167"/>
      <c r="F84" s="167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ht="15.75" customHeight="1">
      <c r="A85" s="4"/>
      <c r="B85" s="4"/>
      <c r="C85" s="4"/>
      <c r="D85" s="167"/>
      <c r="E85" s="167"/>
      <c r="F85" s="167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ht="15.75" customHeight="1">
      <c r="A86" s="4"/>
      <c r="B86" s="4"/>
      <c r="C86" s="4"/>
      <c r="D86" s="167"/>
      <c r="E86" s="167"/>
      <c r="F86" s="16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ht="15.75" customHeight="1">
      <c r="A87" s="4"/>
      <c r="B87" s="4"/>
      <c r="C87" s="4"/>
      <c r="D87" s="167"/>
      <c r="E87" s="167"/>
      <c r="F87" s="167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ht="15.75" customHeight="1">
      <c r="A88" s="4"/>
      <c r="B88" s="4"/>
      <c r="C88" s="4"/>
      <c r="D88" s="167"/>
      <c r="E88" s="167"/>
      <c r="F88" s="16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ht="15.75" customHeight="1">
      <c r="A89" s="4"/>
      <c r="B89" s="4"/>
      <c r="C89" s="4"/>
      <c r="D89" s="167"/>
      <c r="E89" s="167"/>
      <c r="F89" s="16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ht="15.75" customHeight="1">
      <c r="A90" s="4"/>
      <c r="B90" s="4"/>
      <c r="C90" s="4"/>
      <c r="D90" s="167"/>
      <c r="E90" s="167"/>
      <c r="F90" s="16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ht="15.75" customHeight="1">
      <c r="A91" s="4"/>
      <c r="B91" s="4"/>
      <c r="C91" s="4"/>
      <c r="D91" s="167"/>
      <c r="E91" s="167"/>
      <c r="F91" s="16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ht="15.75" customHeight="1">
      <c r="A92" s="4"/>
      <c r="B92" s="4"/>
      <c r="C92" s="4"/>
      <c r="D92" s="167"/>
      <c r="E92" s="167"/>
      <c r="F92" s="167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ht="15.75" customHeight="1">
      <c r="A93" s="4"/>
      <c r="B93" s="4"/>
      <c r="C93" s="4"/>
      <c r="D93" s="167"/>
      <c r="E93" s="167"/>
      <c r="F93" s="167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ht="15.75" customHeight="1">
      <c r="A94" s="4"/>
      <c r="B94" s="4"/>
      <c r="C94" s="4"/>
      <c r="D94" s="167"/>
      <c r="E94" s="167"/>
      <c r="F94" s="167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ht="15.75" customHeight="1">
      <c r="A95" s="4"/>
      <c r="B95" s="4"/>
      <c r="C95" s="4"/>
      <c r="D95" s="167"/>
      <c r="E95" s="167"/>
      <c r="F95" s="167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ht="15.75" customHeight="1">
      <c r="A96" s="4"/>
      <c r="B96" s="4"/>
      <c r="C96" s="4"/>
      <c r="D96" s="167"/>
      <c r="E96" s="167"/>
      <c r="F96" s="167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ht="15.75" customHeight="1">
      <c r="A97" s="4"/>
      <c r="B97" s="4"/>
      <c r="C97" s="4"/>
      <c r="D97" s="167"/>
      <c r="E97" s="167"/>
      <c r="F97" s="167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ht="15.75" customHeight="1">
      <c r="A98" s="4"/>
      <c r="B98" s="4"/>
      <c r="C98" s="4"/>
      <c r="D98" s="167"/>
      <c r="E98" s="167"/>
      <c r="F98" s="167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ht="15.75" customHeight="1">
      <c r="A99" s="4"/>
      <c r="B99" s="4"/>
      <c r="C99" s="4"/>
      <c r="D99" s="167"/>
      <c r="E99" s="167"/>
      <c r="F99" s="167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ht="15.75" customHeight="1">
      <c r="A100" s="4"/>
      <c r="B100" s="4"/>
      <c r="C100" s="4"/>
      <c r="D100" s="167"/>
      <c r="E100" s="167"/>
      <c r="F100" s="16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ht="15.75" customHeight="1">
      <c r="A101" s="4"/>
      <c r="B101" s="4"/>
      <c r="C101" s="4"/>
      <c r="D101" s="167"/>
      <c r="E101" s="167"/>
      <c r="F101" s="167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ht="15.75" customHeight="1">
      <c r="A102" s="4"/>
      <c r="B102" s="4"/>
      <c r="C102" s="4"/>
      <c r="D102" s="167"/>
      <c r="E102" s="167"/>
      <c r="F102" s="16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ht="15.75" customHeight="1">
      <c r="A103" s="4"/>
      <c r="B103" s="4"/>
      <c r="C103" s="4"/>
      <c r="D103" s="167"/>
      <c r="E103" s="167"/>
      <c r="F103" s="167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ht="15.75" customHeight="1">
      <c r="A104" s="4"/>
      <c r="B104" s="4"/>
      <c r="C104" s="4"/>
      <c r="D104" s="167"/>
      <c r="E104" s="167"/>
      <c r="F104" s="167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ht="15.75" customHeight="1">
      <c r="A105" s="4"/>
      <c r="B105" s="4"/>
      <c r="C105" s="4"/>
      <c r="D105" s="167"/>
      <c r="E105" s="167"/>
      <c r="F105" s="167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ht="15.75" customHeight="1">
      <c r="A106" s="4"/>
      <c r="B106" s="4"/>
      <c r="C106" s="4"/>
      <c r="D106" s="167"/>
      <c r="E106" s="167"/>
      <c r="F106" s="167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ht="15.75" customHeight="1">
      <c r="A107" s="4"/>
      <c r="B107" s="4"/>
      <c r="C107" s="4"/>
      <c r="D107" s="167"/>
      <c r="E107" s="167"/>
      <c r="F107" s="167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ht="15.75" customHeight="1">
      <c r="A108" s="4"/>
      <c r="B108" s="4"/>
      <c r="C108" s="4"/>
      <c r="D108" s="167"/>
      <c r="E108" s="167"/>
      <c r="F108" s="167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ht="15.75" customHeight="1">
      <c r="A109" s="4"/>
      <c r="B109" s="4"/>
      <c r="C109" s="4"/>
      <c r="D109" s="167"/>
      <c r="E109" s="167"/>
      <c r="F109" s="167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ht="15.75" customHeight="1">
      <c r="A110" s="4"/>
      <c r="B110" s="4"/>
      <c r="C110" s="4"/>
      <c r="D110" s="167"/>
      <c r="E110" s="167"/>
      <c r="F110" s="167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ht="15.75" customHeight="1">
      <c r="A111" s="4"/>
      <c r="B111" s="4"/>
      <c r="C111" s="4"/>
      <c r="D111" s="167"/>
      <c r="E111" s="167"/>
      <c r="F111" s="167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ht="15.75" customHeight="1">
      <c r="A112" s="4"/>
      <c r="B112" s="4"/>
      <c r="C112" s="4"/>
      <c r="D112" s="167"/>
      <c r="E112" s="167"/>
      <c r="F112" s="167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ht="15.75" customHeight="1">
      <c r="A113" s="4"/>
      <c r="B113" s="4"/>
      <c r="C113" s="4"/>
      <c r="D113" s="167"/>
      <c r="E113" s="167"/>
      <c r="F113" s="167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ht="15.75" customHeight="1">
      <c r="A114" s="4"/>
      <c r="B114" s="4"/>
      <c r="C114" s="4"/>
      <c r="D114" s="167"/>
      <c r="E114" s="167"/>
      <c r="F114" s="167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ht="15.75" customHeight="1">
      <c r="A115" s="4"/>
      <c r="B115" s="4"/>
      <c r="C115" s="4"/>
      <c r="D115" s="167"/>
      <c r="E115" s="167"/>
      <c r="F115" s="167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ht="15.75" customHeight="1">
      <c r="A116" s="4"/>
      <c r="B116" s="4"/>
      <c r="C116" s="4"/>
      <c r="D116" s="167"/>
      <c r="E116" s="167"/>
      <c r="F116" s="16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ht="15.75" customHeight="1">
      <c r="A117" s="4"/>
      <c r="B117" s="4"/>
      <c r="C117" s="4"/>
      <c r="D117" s="167"/>
      <c r="E117" s="167"/>
      <c r="F117" s="167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ht="15.75" customHeight="1">
      <c r="A118" s="4"/>
      <c r="B118" s="4"/>
      <c r="C118" s="4"/>
      <c r="D118" s="167"/>
      <c r="E118" s="167"/>
      <c r="F118" s="167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ht="15.75" customHeight="1">
      <c r="A119" s="4"/>
      <c r="B119" s="4"/>
      <c r="C119" s="4"/>
      <c r="D119" s="167"/>
      <c r="E119" s="167"/>
      <c r="F119" s="167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ht="15.75" customHeight="1">
      <c r="A120" s="4"/>
      <c r="B120" s="4"/>
      <c r="C120" s="4"/>
      <c r="D120" s="167"/>
      <c r="E120" s="167"/>
      <c r="F120" s="167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ht="15.75" customHeight="1">
      <c r="A121" s="4"/>
      <c r="B121" s="4"/>
      <c r="C121" s="4"/>
      <c r="D121" s="167"/>
      <c r="E121" s="167"/>
      <c r="F121" s="167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ht="15.75" customHeight="1">
      <c r="A122" s="4"/>
      <c r="B122" s="4"/>
      <c r="C122" s="4"/>
      <c r="D122" s="167"/>
      <c r="E122" s="167"/>
      <c r="F122" s="167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ht="15.75" customHeight="1">
      <c r="A123" s="4"/>
      <c r="B123" s="4"/>
      <c r="C123" s="4"/>
      <c r="D123" s="167"/>
      <c r="E123" s="167"/>
      <c r="F123" s="167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ht="15.75" customHeight="1">
      <c r="A124" s="4"/>
      <c r="B124" s="4"/>
      <c r="C124" s="4"/>
      <c r="D124" s="167"/>
      <c r="E124" s="167"/>
      <c r="F124" s="167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ht="15.75" customHeight="1">
      <c r="A125" s="4"/>
      <c r="B125" s="4"/>
      <c r="C125" s="4"/>
      <c r="D125" s="167"/>
      <c r="E125" s="167"/>
      <c r="F125" s="167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ht="15.75" customHeight="1">
      <c r="A126" s="4"/>
      <c r="B126" s="4"/>
      <c r="C126" s="4"/>
      <c r="D126" s="167"/>
      <c r="E126" s="167"/>
      <c r="F126" s="167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ht="15.75" customHeight="1">
      <c r="A127" s="4"/>
      <c r="B127" s="4"/>
      <c r="C127" s="4"/>
      <c r="D127" s="167"/>
      <c r="E127" s="167"/>
      <c r="F127" s="167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ht="15.75" customHeight="1">
      <c r="A128" s="4"/>
      <c r="B128" s="4"/>
      <c r="C128" s="4"/>
      <c r="D128" s="167"/>
      <c r="E128" s="167"/>
      <c r="F128" s="167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ht="15.75" customHeight="1">
      <c r="A129" s="4"/>
      <c r="B129" s="4"/>
      <c r="C129" s="4"/>
      <c r="D129" s="167"/>
      <c r="E129" s="167"/>
      <c r="F129" s="167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ht="15.75" customHeight="1">
      <c r="A130" s="4"/>
      <c r="B130" s="4"/>
      <c r="C130" s="4"/>
      <c r="D130" s="167"/>
      <c r="E130" s="167"/>
      <c r="F130" s="16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ht="15.75" customHeight="1">
      <c r="A131" s="4"/>
      <c r="B131" s="4"/>
      <c r="C131" s="4"/>
      <c r="D131" s="167"/>
      <c r="E131" s="167"/>
      <c r="F131" s="167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ht="15.75" customHeight="1">
      <c r="A132" s="4"/>
      <c r="B132" s="4"/>
      <c r="C132" s="4"/>
      <c r="D132" s="167"/>
      <c r="E132" s="167"/>
      <c r="F132" s="167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ht="15.75" customHeight="1">
      <c r="A133" s="4"/>
      <c r="B133" s="4"/>
      <c r="C133" s="4"/>
      <c r="D133" s="167"/>
      <c r="E133" s="167"/>
      <c r="F133" s="167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ht="15.75" customHeight="1">
      <c r="A134" s="4"/>
      <c r="B134" s="4"/>
      <c r="C134" s="4"/>
      <c r="D134" s="167"/>
      <c r="E134" s="167"/>
      <c r="F134" s="167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ht="15.75" customHeight="1">
      <c r="A135" s="4"/>
      <c r="B135" s="4"/>
      <c r="C135" s="4"/>
      <c r="D135" s="167"/>
      <c r="E135" s="167"/>
      <c r="F135" s="167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ht="15.75" customHeight="1">
      <c r="A136" s="4"/>
      <c r="B136" s="4"/>
      <c r="C136" s="4"/>
      <c r="D136" s="167"/>
      <c r="E136" s="167"/>
      <c r="F136" s="167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ht="15.75" customHeight="1">
      <c r="A137" s="4"/>
      <c r="B137" s="4"/>
      <c r="C137" s="4"/>
      <c r="D137" s="167"/>
      <c r="E137" s="167"/>
      <c r="F137" s="167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ht="15.75" customHeight="1">
      <c r="A138" s="4"/>
      <c r="B138" s="4"/>
      <c r="C138" s="4"/>
      <c r="D138" s="167"/>
      <c r="E138" s="167"/>
      <c r="F138" s="167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ht="15.75" customHeight="1">
      <c r="A139" s="4"/>
      <c r="B139" s="4"/>
      <c r="C139" s="4"/>
      <c r="D139" s="167"/>
      <c r="E139" s="167"/>
      <c r="F139" s="167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ht="15.75" customHeight="1">
      <c r="A140" s="4"/>
      <c r="B140" s="4"/>
      <c r="C140" s="4"/>
      <c r="D140" s="167"/>
      <c r="E140" s="167"/>
      <c r="F140" s="167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ht="15.75" customHeight="1">
      <c r="A141" s="4"/>
      <c r="B141" s="4"/>
      <c r="C141" s="4"/>
      <c r="D141" s="167"/>
      <c r="E141" s="167"/>
      <c r="F141" s="167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ht="15.75" customHeight="1">
      <c r="A142" s="4"/>
      <c r="B142" s="4"/>
      <c r="C142" s="4"/>
      <c r="D142" s="167"/>
      <c r="E142" s="167"/>
      <c r="F142" s="167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ht="15.75" customHeight="1">
      <c r="A143" s="4"/>
      <c r="B143" s="4"/>
      <c r="C143" s="4"/>
      <c r="D143" s="167"/>
      <c r="E143" s="167"/>
      <c r="F143" s="167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ht="15.75" customHeight="1">
      <c r="A144" s="4"/>
      <c r="B144" s="4"/>
      <c r="C144" s="4"/>
      <c r="D144" s="167"/>
      <c r="E144" s="167"/>
      <c r="F144" s="16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ht="15.75" customHeight="1">
      <c r="A145" s="4"/>
      <c r="B145" s="4"/>
      <c r="C145" s="4"/>
      <c r="D145" s="167"/>
      <c r="E145" s="167"/>
      <c r="F145" s="167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ht="15.75" customHeight="1">
      <c r="A146" s="4"/>
      <c r="B146" s="4"/>
      <c r="C146" s="4"/>
      <c r="D146" s="167"/>
      <c r="E146" s="167"/>
      <c r="F146" s="167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ht="15.75" customHeight="1">
      <c r="A147" s="4"/>
      <c r="B147" s="4"/>
      <c r="C147" s="4"/>
      <c r="D147" s="167"/>
      <c r="E147" s="167"/>
      <c r="F147" s="167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ht="15.75" customHeight="1">
      <c r="A148" s="4"/>
      <c r="B148" s="4"/>
      <c r="C148" s="4"/>
      <c r="D148" s="167"/>
      <c r="E148" s="167"/>
      <c r="F148" s="167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ht="15.75" customHeight="1">
      <c r="A149" s="4"/>
      <c r="B149" s="4"/>
      <c r="C149" s="4"/>
      <c r="D149" s="167"/>
      <c r="E149" s="167"/>
      <c r="F149" s="167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ht="15.75" customHeight="1">
      <c r="A150" s="4"/>
      <c r="B150" s="4"/>
      <c r="C150" s="4"/>
      <c r="D150" s="167"/>
      <c r="E150" s="167"/>
      <c r="F150" s="167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ht="15.75" customHeight="1">
      <c r="A151" s="4"/>
      <c r="B151" s="4"/>
      <c r="C151" s="4"/>
      <c r="D151" s="167"/>
      <c r="E151" s="167"/>
      <c r="F151" s="167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ht="15.75" customHeight="1">
      <c r="A152" s="4"/>
      <c r="B152" s="4"/>
      <c r="C152" s="4"/>
      <c r="D152" s="167"/>
      <c r="E152" s="167"/>
      <c r="F152" s="167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ht="15.75" customHeight="1">
      <c r="A153" s="4"/>
      <c r="B153" s="4"/>
      <c r="C153" s="4"/>
      <c r="D153" s="167"/>
      <c r="E153" s="167"/>
      <c r="F153" s="167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ht="15.75" customHeight="1">
      <c r="A154" s="4"/>
      <c r="B154" s="4"/>
      <c r="C154" s="4"/>
      <c r="D154" s="167"/>
      <c r="E154" s="167"/>
      <c r="F154" s="167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ht="15.75" customHeight="1">
      <c r="A155" s="4"/>
      <c r="B155" s="4"/>
      <c r="C155" s="4"/>
      <c r="D155" s="167"/>
      <c r="E155" s="167"/>
      <c r="F155" s="167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ht="15.75" customHeight="1">
      <c r="A156" s="4"/>
      <c r="B156" s="4"/>
      <c r="C156" s="4"/>
      <c r="D156" s="167"/>
      <c r="E156" s="167"/>
      <c r="F156" s="167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ht="15.75" customHeight="1">
      <c r="A157" s="4"/>
      <c r="B157" s="4"/>
      <c r="C157" s="4"/>
      <c r="D157" s="167"/>
      <c r="E157" s="167"/>
      <c r="F157" s="167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ht="15.75" customHeight="1">
      <c r="A158" s="4"/>
      <c r="B158" s="4"/>
      <c r="C158" s="4"/>
      <c r="D158" s="167"/>
      <c r="E158" s="167"/>
      <c r="F158" s="167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ht="15.75" customHeight="1">
      <c r="A159" s="4"/>
      <c r="B159" s="4"/>
      <c r="C159" s="4"/>
      <c r="D159" s="167"/>
      <c r="E159" s="167"/>
      <c r="F159" s="167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ht="15.75" customHeight="1">
      <c r="A160" s="4"/>
      <c r="B160" s="4"/>
      <c r="C160" s="4"/>
      <c r="D160" s="167"/>
      <c r="E160" s="167"/>
      <c r="F160" s="167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ht="15.75" customHeight="1">
      <c r="A161" s="4"/>
      <c r="B161" s="4"/>
      <c r="C161" s="4"/>
      <c r="D161" s="167"/>
      <c r="E161" s="167"/>
      <c r="F161" s="167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ht="15.75" customHeight="1">
      <c r="A162" s="4"/>
      <c r="B162" s="4"/>
      <c r="C162" s="4"/>
      <c r="D162" s="167"/>
      <c r="E162" s="167"/>
      <c r="F162" s="167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ht="15.75" customHeight="1">
      <c r="A163" s="4"/>
      <c r="B163" s="4"/>
      <c r="C163" s="4"/>
      <c r="D163" s="167"/>
      <c r="E163" s="167"/>
      <c r="F163" s="167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ht="15.75" customHeight="1">
      <c r="A164" s="4"/>
      <c r="B164" s="4"/>
      <c r="C164" s="4"/>
      <c r="D164" s="167"/>
      <c r="E164" s="167"/>
      <c r="F164" s="167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ht="15.75" customHeight="1">
      <c r="A165" s="4"/>
      <c r="B165" s="4"/>
      <c r="C165" s="4"/>
      <c r="D165" s="167"/>
      <c r="E165" s="167"/>
      <c r="F165" s="167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ht="15.75" customHeight="1">
      <c r="A166" s="4"/>
      <c r="B166" s="4"/>
      <c r="C166" s="4"/>
      <c r="D166" s="167"/>
      <c r="E166" s="167"/>
      <c r="F166" s="167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ht="15.75" customHeight="1">
      <c r="A167" s="4"/>
      <c r="B167" s="4"/>
      <c r="C167" s="4"/>
      <c r="D167" s="167"/>
      <c r="E167" s="167"/>
      <c r="F167" s="167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ht="15.75" customHeight="1">
      <c r="A168" s="4"/>
      <c r="B168" s="4"/>
      <c r="C168" s="4"/>
      <c r="D168" s="167"/>
      <c r="E168" s="167"/>
      <c r="F168" s="167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ht="15.75" customHeight="1">
      <c r="A169" s="4"/>
      <c r="B169" s="4"/>
      <c r="C169" s="4"/>
      <c r="D169" s="167"/>
      <c r="E169" s="167"/>
      <c r="F169" s="167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ht="15.75" customHeight="1">
      <c r="A170" s="4"/>
      <c r="B170" s="4"/>
      <c r="C170" s="4"/>
      <c r="D170" s="167"/>
      <c r="E170" s="167"/>
      <c r="F170" s="167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ht="15.75" customHeight="1">
      <c r="A171" s="4"/>
      <c r="B171" s="4"/>
      <c r="C171" s="4"/>
      <c r="D171" s="167"/>
      <c r="E171" s="167"/>
      <c r="F171" s="167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ht="15.75" customHeight="1">
      <c r="A172" s="4"/>
      <c r="B172" s="4"/>
      <c r="C172" s="4"/>
      <c r="D172" s="167"/>
      <c r="E172" s="167"/>
      <c r="F172" s="16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ht="15.75" customHeight="1">
      <c r="A173" s="4"/>
      <c r="B173" s="4"/>
      <c r="C173" s="4"/>
      <c r="D173" s="167"/>
      <c r="E173" s="167"/>
      <c r="F173" s="16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ht="15.75" customHeight="1">
      <c r="A174" s="4"/>
      <c r="B174" s="4"/>
      <c r="C174" s="4"/>
      <c r="D174" s="167"/>
      <c r="E174" s="167"/>
      <c r="F174" s="167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ht="15.75" customHeight="1">
      <c r="A175" s="4"/>
      <c r="B175" s="4"/>
      <c r="C175" s="4"/>
      <c r="D175" s="167"/>
      <c r="E175" s="167"/>
      <c r="F175" s="167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ht="15.75" customHeight="1">
      <c r="A176" s="4"/>
      <c r="B176" s="4"/>
      <c r="C176" s="4"/>
      <c r="D176" s="167"/>
      <c r="E176" s="167"/>
      <c r="F176" s="16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ht="15.75" customHeight="1">
      <c r="A177" s="4"/>
      <c r="B177" s="4"/>
      <c r="C177" s="4"/>
      <c r="D177" s="167"/>
      <c r="E177" s="167"/>
      <c r="F177" s="167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ht="15.75" customHeight="1">
      <c r="A178" s="4"/>
      <c r="B178" s="4"/>
      <c r="C178" s="4"/>
      <c r="D178" s="167"/>
      <c r="E178" s="167"/>
      <c r="F178" s="167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ht="15.75" customHeight="1">
      <c r="A179" s="4"/>
      <c r="B179" s="4"/>
      <c r="C179" s="4"/>
      <c r="D179" s="167"/>
      <c r="E179" s="167"/>
      <c r="F179" s="167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ht="15.75" customHeight="1">
      <c r="A180" s="4"/>
      <c r="B180" s="4"/>
      <c r="C180" s="4"/>
      <c r="D180" s="167"/>
      <c r="E180" s="167"/>
      <c r="F180" s="167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ht="15.75" customHeight="1">
      <c r="A181" s="4"/>
      <c r="B181" s="4"/>
      <c r="C181" s="4"/>
      <c r="D181" s="167"/>
      <c r="E181" s="167"/>
      <c r="F181" s="167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ht="15.75" customHeight="1">
      <c r="A182" s="4"/>
      <c r="B182" s="4"/>
      <c r="C182" s="4"/>
      <c r="D182" s="167"/>
      <c r="E182" s="167"/>
      <c r="F182" s="167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ht="15.75" customHeight="1">
      <c r="A183" s="4"/>
      <c r="B183" s="4"/>
      <c r="C183" s="4"/>
      <c r="D183" s="167"/>
      <c r="E183" s="167"/>
      <c r="F183" s="167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ht="15.75" customHeight="1">
      <c r="A184" s="4"/>
      <c r="B184" s="4"/>
      <c r="C184" s="4"/>
      <c r="D184" s="167"/>
      <c r="E184" s="167"/>
      <c r="F184" s="167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ht="15.75" customHeight="1">
      <c r="A185" s="4"/>
      <c r="B185" s="4"/>
      <c r="C185" s="4"/>
      <c r="D185" s="167"/>
      <c r="E185" s="167"/>
      <c r="F185" s="167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ht="15.75" customHeight="1">
      <c r="A186" s="4"/>
      <c r="B186" s="4"/>
      <c r="C186" s="4"/>
      <c r="D186" s="167"/>
      <c r="E186" s="167"/>
      <c r="F186" s="167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ht="15.75" customHeight="1">
      <c r="A187" s="4"/>
      <c r="B187" s="4"/>
      <c r="C187" s="4"/>
      <c r="D187" s="167"/>
      <c r="E187" s="167"/>
      <c r="F187" s="167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ht="15.75" customHeight="1">
      <c r="A188" s="4"/>
      <c r="B188" s="4"/>
      <c r="C188" s="4"/>
      <c r="D188" s="167"/>
      <c r="E188" s="167"/>
      <c r="F188" s="167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ht="15.75" customHeight="1">
      <c r="A189" s="4"/>
      <c r="B189" s="4"/>
      <c r="C189" s="4"/>
      <c r="D189" s="167"/>
      <c r="E189" s="167"/>
      <c r="F189" s="167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ht="15.75" customHeight="1">
      <c r="A190" s="4"/>
      <c r="B190" s="4"/>
      <c r="C190" s="4"/>
      <c r="D190" s="167"/>
      <c r="E190" s="167"/>
      <c r="F190" s="167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ht="15.75" customHeight="1">
      <c r="A191" s="4"/>
      <c r="B191" s="4"/>
      <c r="C191" s="4"/>
      <c r="D191" s="167"/>
      <c r="E191" s="167"/>
      <c r="F191" s="167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ht="15.75" customHeight="1">
      <c r="A192" s="4"/>
      <c r="B192" s="4"/>
      <c r="C192" s="4"/>
      <c r="D192" s="167"/>
      <c r="E192" s="167"/>
      <c r="F192" s="167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ht="15.75" customHeight="1">
      <c r="A193" s="4"/>
      <c r="B193" s="4"/>
      <c r="C193" s="4"/>
      <c r="D193" s="167"/>
      <c r="E193" s="167"/>
      <c r="F193" s="167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ht="15.75" customHeight="1">
      <c r="A194" s="4"/>
      <c r="B194" s="4"/>
      <c r="C194" s="4"/>
      <c r="D194" s="167"/>
      <c r="E194" s="167"/>
      <c r="F194" s="167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ht="15.75" customHeight="1">
      <c r="A195" s="4"/>
      <c r="B195" s="4"/>
      <c r="C195" s="4"/>
      <c r="D195" s="167"/>
      <c r="E195" s="167"/>
      <c r="F195" s="167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ht="15.75" customHeight="1">
      <c r="A196" s="4"/>
      <c r="B196" s="4"/>
      <c r="C196" s="4"/>
      <c r="D196" s="167"/>
      <c r="E196" s="167"/>
      <c r="F196" s="167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ht="15.75" customHeight="1">
      <c r="A197" s="4"/>
      <c r="B197" s="4"/>
      <c r="C197" s="4"/>
      <c r="D197" s="167"/>
      <c r="E197" s="167"/>
      <c r="F197" s="167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ht="15.75" customHeight="1">
      <c r="A198" s="4"/>
      <c r="B198" s="4"/>
      <c r="C198" s="4"/>
      <c r="D198" s="167"/>
      <c r="E198" s="167"/>
      <c r="F198" s="167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ht="15.75" customHeight="1">
      <c r="A199" s="4"/>
      <c r="B199" s="4"/>
      <c r="C199" s="4"/>
      <c r="D199" s="167"/>
      <c r="E199" s="167"/>
      <c r="F199" s="167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ht="15.75" customHeight="1">
      <c r="A200" s="4"/>
      <c r="B200" s="4"/>
      <c r="C200" s="4"/>
      <c r="D200" s="167"/>
      <c r="E200" s="167"/>
      <c r="F200" s="167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ht="15.75" customHeight="1">
      <c r="A201" s="4"/>
      <c r="B201" s="4"/>
      <c r="C201" s="4"/>
      <c r="D201" s="167"/>
      <c r="E201" s="167"/>
      <c r="F201" s="167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ht="15.75" customHeight="1">
      <c r="A202" s="4"/>
      <c r="B202" s="4"/>
      <c r="C202" s="4"/>
      <c r="D202" s="167"/>
      <c r="E202" s="167"/>
      <c r="F202" s="16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ht="15.75" customHeight="1">
      <c r="A203" s="4"/>
      <c r="B203" s="4"/>
      <c r="C203" s="4"/>
      <c r="D203" s="167"/>
      <c r="E203" s="167"/>
      <c r="F203" s="16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ht="15.75" customHeight="1">
      <c r="A204" s="4"/>
      <c r="B204" s="4"/>
      <c r="C204" s="4"/>
      <c r="D204" s="167"/>
      <c r="E204" s="167"/>
      <c r="F204" s="16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ht="15.75" customHeight="1">
      <c r="A205" s="4"/>
      <c r="B205" s="4"/>
      <c r="C205" s="4"/>
      <c r="D205" s="167"/>
      <c r="E205" s="167"/>
      <c r="F205" s="16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ht="15.75" customHeight="1">
      <c r="A206" s="4"/>
      <c r="B206" s="4"/>
      <c r="C206" s="4"/>
      <c r="D206" s="167"/>
      <c r="E206" s="167"/>
      <c r="F206" s="16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ht="15.75" customHeight="1">
      <c r="A207" s="4"/>
      <c r="B207" s="4"/>
      <c r="C207" s="4"/>
      <c r="D207" s="167"/>
      <c r="E207" s="167"/>
      <c r="F207" s="16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ht="15.75" customHeight="1">
      <c r="A208" s="4"/>
      <c r="B208" s="4"/>
      <c r="C208" s="4"/>
      <c r="D208" s="167"/>
      <c r="E208" s="167"/>
      <c r="F208" s="16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ht="15.75" customHeight="1">
      <c r="A209" s="4"/>
      <c r="B209" s="4"/>
      <c r="C209" s="4"/>
      <c r="D209" s="167"/>
      <c r="E209" s="167"/>
      <c r="F209" s="16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ht="15.75" customHeight="1">
      <c r="A210" s="4"/>
      <c r="B210" s="4"/>
      <c r="C210" s="4"/>
      <c r="D210" s="167"/>
      <c r="E210" s="167"/>
      <c r="F210" s="16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ht="15.75" customHeight="1">
      <c r="A211" s="4"/>
      <c r="B211" s="4"/>
      <c r="C211" s="4"/>
      <c r="D211" s="167"/>
      <c r="E211" s="167"/>
      <c r="F211" s="16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ht="15.75" customHeight="1">
      <c r="A212" s="4"/>
      <c r="B212" s="4"/>
      <c r="C212" s="4"/>
      <c r="D212" s="167"/>
      <c r="E212" s="167"/>
      <c r="F212" s="16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ht="15.75" customHeight="1">
      <c r="A213" s="4"/>
      <c r="B213" s="4"/>
      <c r="C213" s="4"/>
      <c r="D213" s="167"/>
      <c r="E213" s="167"/>
      <c r="F213" s="16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ht="15.75" customHeight="1">
      <c r="A214" s="4"/>
      <c r="B214" s="4"/>
      <c r="C214" s="4"/>
      <c r="D214" s="167"/>
      <c r="E214" s="167"/>
      <c r="F214" s="16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ht="15.75" customHeight="1">
      <c r="A215" s="4"/>
      <c r="B215" s="4"/>
      <c r="C215" s="4"/>
      <c r="D215" s="167"/>
      <c r="E215" s="167"/>
      <c r="F215" s="16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ht="15.75" customHeight="1">
      <c r="A216" s="4"/>
      <c r="B216" s="4"/>
      <c r="C216" s="4"/>
      <c r="D216" s="167"/>
      <c r="E216" s="167"/>
      <c r="F216" s="16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ht="15.75" customHeight="1">
      <c r="A217" s="4"/>
      <c r="B217" s="4"/>
      <c r="C217" s="4"/>
      <c r="D217" s="167"/>
      <c r="E217" s="167"/>
      <c r="F217" s="16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ht="15.75" customHeight="1">
      <c r="A218" s="4"/>
      <c r="B218" s="4"/>
      <c r="C218" s="4"/>
      <c r="D218" s="167"/>
      <c r="E218" s="167"/>
      <c r="F218" s="16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ht="15.75" customHeight="1">
      <c r="A219" s="4"/>
      <c r="B219" s="4"/>
      <c r="C219" s="4"/>
      <c r="D219" s="167"/>
      <c r="E219" s="167"/>
      <c r="F219" s="16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ht="15.75" customHeight="1">
      <c r="A220" s="4"/>
      <c r="B220" s="4"/>
      <c r="C220" s="4"/>
      <c r="D220" s="167"/>
      <c r="E220" s="167"/>
      <c r="F220" s="16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ht="15.75" customHeight="1">
      <c r="A221" s="4"/>
      <c r="B221" s="4"/>
      <c r="C221" s="4"/>
      <c r="D221" s="167"/>
      <c r="E221" s="167"/>
      <c r="F221" s="16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ht="15.75" customHeight="1">
      <c r="A222" s="4"/>
      <c r="B222" s="4"/>
      <c r="C222" s="4"/>
      <c r="D222" s="167"/>
      <c r="E222" s="167"/>
      <c r="F222" s="16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ht="15.75" customHeight="1">
      <c r="A223" s="4"/>
      <c r="B223" s="4"/>
      <c r="C223" s="4"/>
      <c r="D223" s="167"/>
      <c r="E223" s="167"/>
      <c r="F223" s="16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ht="15.75" customHeight="1">
      <c r="A224" s="4"/>
      <c r="B224" s="4"/>
      <c r="C224" s="4"/>
      <c r="D224" s="167"/>
      <c r="E224" s="167"/>
      <c r="F224" s="16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ht="15.75" customHeight="1">
      <c r="A225" s="4"/>
      <c r="B225" s="4"/>
      <c r="C225" s="4"/>
      <c r="D225" s="167"/>
      <c r="E225" s="167"/>
      <c r="F225" s="16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ht="15.75" customHeight="1">
      <c r="A226" s="4"/>
      <c r="B226" s="4"/>
      <c r="C226" s="4"/>
      <c r="D226" s="167"/>
      <c r="E226" s="167"/>
      <c r="F226" s="16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ht="15.75" customHeight="1">
      <c r="A227" s="4"/>
      <c r="B227" s="4"/>
      <c r="C227" s="4"/>
      <c r="D227" s="167"/>
      <c r="E227" s="167"/>
      <c r="F227" s="16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ht="15.75" customHeight="1">
      <c r="A228" s="4"/>
      <c r="B228" s="4"/>
      <c r="C228" s="4"/>
      <c r="D228" s="167"/>
      <c r="E228" s="167"/>
      <c r="F228" s="16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ht="15.75" customHeight="1">
      <c r="A229" s="4"/>
      <c r="B229" s="4"/>
      <c r="C229" s="4"/>
      <c r="D229" s="167"/>
      <c r="E229" s="167"/>
      <c r="F229" s="16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ht="15.75" customHeight="1">
      <c r="A230" s="4"/>
      <c r="B230" s="4"/>
      <c r="C230" s="4"/>
      <c r="D230" s="167"/>
      <c r="E230" s="167"/>
      <c r="F230" s="16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ht="15.75" customHeight="1">
      <c r="A231" s="4"/>
      <c r="B231" s="4"/>
      <c r="C231" s="4"/>
      <c r="D231" s="167"/>
      <c r="E231" s="167"/>
      <c r="F231" s="16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ht="15.75" customHeight="1">
      <c r="A232" s="4"/>
      <c r="B232" s="4"/>
      <c r="C232" s="4"/>
      <c r="D232" s="167"/>
      <c r="E232" s="167"/>
      <c r="F232" s="16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ht="15.75" customHeight="1">
      <c r="A233" s="4"/>
      <c r="B233" s="4"/>
      <c r="C233" s="4"/>
      <c r="D233" s="167"/>
      <c r="E233" s="167"/>
      <c r="F233" s="16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ht="15.75" customHeight="1">
      <c r="A234" s="4"/>
      <c r="B234" s="4"/>
      <c r="C234" s="4"/>
      <c r="D234" s="167"/>
      <c r="E234" s="167"/>
      <c r="F234" s="16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ht="15.75" customHeight="1">
      <c r="A235" s="4"/>
      <c r="B235" s="4"/>
      <c r="C235" s="4"/>
      <c r="D235" s="167"/>
      <c r="E235" s="167"/>
      <c r="F235" s="16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ht="15.75" customHeight="1">
      <c r="A236" s="4"/>
      <c r="B236" s="4"/>
      <c r="C236" s="4"/>
      <c r="D236" s="167"/>
      <c r="E236" s="167"/>
      <c r="F236" s="16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ht="15.75" customHeight="1">
      <c r="A237" s="4"/>
      <c r="B237" s="4"/>
      <c r="C237" s="4"/>
      <c r="D237" s="167"/>
      <c r="E237" s="167"/>
      <c r="F237" s="16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ht="15.75" customHeight="1">
      <c r="A238" s="4"/>
      <c r="B238" s="4"/>
      <c r="C238" s="4"/>
      <c r="D238" s="167"/>
      <c r="E238" s="167"/>
      <c r="F238" s="16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ht="15.75" customHeight="1">
      <c r="A239" s="4"/>
      <c r="B239" s="4"/>
      <c r="C239" s="4"/>
      <c r="D239" s="167"/>
      <c r="E239" s="167"/>
      <c r="F239" s="16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ht="15.75" customHeight="1">
      <c r="A240" s="4"/>
      <c r="B240" s="4"/>
      <c r="C240" s="4"/>
      <c r="D240" s="167"/>
      <c r="E240" s="167"/>
      <c r="F240" s="16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ht="15.75" customHeight="1">
      <c r="A241" s="4"/>
      <c r="B241" s="4"/>
      <c r="C241" s="4"/>
      <c r="D241" s="167"/>
      <c r="E241" s="167"/>
      <c r="F241" s="16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ht="15.75" customHeight="1">
      <c r="A242" s="4"/>
      <c r="B242" s="4"/>
      <c r="C242" s="4"/>
      <c r="D242" s="167"/>
      <c r="E242" s="167"/>
      <c r="F242" s="16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ht="15.75" customHeight="1">
      <c r="A243" s="4"/>
      <c r="B243" s="4"/>
      <c r="C243" s="4"/>
      <c r="D243" s="167"/>
      <c r="E243" s="167"/>
      <c r="F243" s="16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H1:J1"/>
    <mergeCell ref="AE1:AQ1"/>
    <mergeCell ref="D2:F2"/>
    <mergeCell ref="K5:L6"/>
    <mergeCell ref="K7:L10"/>
    <mergeCell ref="AE12:AQ12"/>
    <mergeCell ref="D13:F13"/>
    <mergeCell ref="K29:L32"/>
    <mergeCell ref="K38:L39"/>
    <mergeCell ref="K40:L43"/>
    <mergeCell ref="C44:D44"/>
    <mergeCell ref="E44:F44"/>
    <mergeCell ref="G44:H44"/>
    <mergeCell ref="I44:J44"/>
    <mergeCell ref="K44:L44"/>
    <mergeCell ref="K16:L17"/>
    <mergeCell ref="K18:L21"/>
    <mergeCell ref="AE23:AQ23"/>
    <mergeCell ref="D24:F24"/>
    <mergeCell ref="K27:L28"/>
    <mergeCell ref="AE34:AQ34"/>
    <mergeCell ref="D35:F35"/>
  </mergeCells>
  <conditionalFormatting sqref="A3">
    <cfRule type="expression" dxfId="0" priority="1">
      <formula>$C3="5x3+"</formula>
    </cfRule>
  </conditionalFormatting>
  <conditionalFormatting sqref="A3">
    <cfRule type="expression" dxfId="0" priority="2">
      <formula>$C3="5x2+"</formula>
    </cfRule>
  </conditionalFormatting>
  <conditionalFormatting sqref="A3">
    <cfRule type="expression" dxfId="0" priority="3">
      <formula>$C3="10x1+"</formula>
    </cfRule>
  </conditionalFormatting>
  <conditionalFormatting sqref="A3">
    <cfRule type="expression" dxfId="0" priority="4">
      <formula>$C3="6x2+"</formula>
    </cfRule>
  </conditionalFormatting>
  <conditionalFormatting sqref="A3">
    <cfRule type="expression" dxfId="0" priority="5">
      <formula>$C3="5RM"</formula>
    </cfRule>
  </conditionalFormatting>
  <conditionalFormatting sqref="A3">
    <cfRule type="expression" dxfId="0" priority="6">
      <formula>$C3="3x5+"</formula>
    </cfRule>
  </conditionalFormatting>
  <conditionalFormatting sqref="A3">
    <cfRule type="expression" dxfId="0" priority="7">
      <formula>$C3="4x3+"</formula>
    </cfRule>
  </conditionalFormatting>
  <conditionalFormatting sqref="G14:I14">
    <cfRule type="expression" dxfId="0" priority="8">
      <formula>$C14="5x3+"</formula>
    </cfRule>
  </conditionalFormatting>
  <conditionalFormatting sqref="G14:I14">
    <cfRule type="expression" dxfId="0" priority="9">
      <formula>$C14="5x2+"</formula>
    </cfRule>
  </conditionalFormatting>
  <conditionalFormatting sqref="G14:I14">
    <cfRule type="expression" dxfId="0" priority="10">
      <formula>$C14="10x1+"</formula>
    </cfRule>
  </conditionalFormatting>
  <conditionalFormatting sqref="G14:I14 L14">
    <cfRule type="expression" dxfId="0" priority="11">
      <formula>$C14="6x2+"</formula>
    </cfRule>
  </conditionalFormatting>
  <conditionalFormatting sqref="G15:I15 K15">
    <cfRule type="expression" dxfId="0" priority="12">
      <formula>$C14="10x1+"</formula>
    </cfRule>
  </conditionalFormatting>
  <conditionalFormatting sqref="G14:I14">
    <cfRule type="expression" dxfId="0" priority="13">
      <formula>$C14="3x5+"</formula>
    </cfRule>
  </conditionalFormatting>
  <conditionalFormatting sqref="G14:I14">
    <cfRule type="expression" dxfId="0" priority="14">
      <formula>$C14="4x3+"</formula>
    </cfRule>
  </conditionalFormatting>
  <conditionalFormatting sqref="G25:I25">
    <cfRule type="expression" dxfId="0" priority="15">
      <formula>$C25="5x3+"</formula>
    </cfRule>
  </conditionalFormatting>
  <conditionalFormatting sqref="G25:I25">
    <cfRule type="expression" dxfId="0" priority="16">
      <formula>$C25="5x2+"</formula>
    </cfRule>
  </conditionalFormatting>
  <conditionalFormatting sqref="G25:I25">
    <cfRule type="expression" dxfId="0" priority="17">
      <formula>$C25="10x1+"</formula>
    </cfRule>
  </conditionalFormatting>
  <conditionalFormatting sqref="G25:I25 L25">
    <cfRule type="expression" dxfId="0" priority="18">
      <formula>$C25="6x2+"</formula>
    </cfRule>
  </conditionalFormatting>
  <conditionalFormatting sqref="G26:I26 K26">
    <cfRule type="expression" dxfId="0" priority="19">
      <formula>$C25="10x1+"</formula>
    </cfRule>
  </conditionalFormatting>
  <conditionalFormatting sqref="G25:I25">
    <cfRule type="expression" dxfId="0" priority="20">
      <formula>$C25="3x5+"</formula>
    </cfRule>
  </conditionalFormatting>
  <conditionalFormatting sqref="G25:I25">
    <cfRule type="expression" dxfId="0" priority="21">
      <formula>$C25="4x3+"</formula>
    </cfRule>
  </conditionalFormatting>
  <conditionalFormatting sqref="K14">
    <cfRule type="expression" dxfId="0" priority="22">
      <formula>$C14="5x3+"</formula>
    </cfRule>
  </conditionalFormatting>
  <conditionalFormatting sqref="K14">
    <cfRule type="expression" dxfId="0" priority="23">
      <formula>$C14="5x2+"</formula>
    </cfRule>
  </conditionalFormatting>
  <conditionalFormatting sqref="K14">
    <cfRule type="expression" dxfId="0" priority="24">
      <formula>$C14="10x1+"</formula>
    </cfRule>
  </conditionalFormatting>
  <conditionalFormatting sqref="K14">
    <cfRule type="expression" dxfId="0" priority="25">
      <formula>$C14="6x2+"</formula>
    </cfRule>
  </conditionalFormatting>
  <conditionalFormatting sqref="K25">
    <cfRule type="expression" dxfId="0" priority="26">
      <formula>$C25="5x3+"</formula>
    </cfRule>
  </conditionalFormatting>
  <conditionalFormatting sqref="K25">
    <cfRule type="expression" dxfId="0" priority="27">
      <formula>$C25="5x2+"</formula>
    </cfRule>
  </conditionalFormatting>
  <conditionalFormatting sqref="K25">
    <cfRule type="expression" dxfId="0" priority="28">
      <formula>$C25="10x1+"</formula>
    </cfRule>
  </conditionalFormatting>
  <conditionalFormatting sqref="K25">
    <cfRule type="expression" dxfId="0" priority="29">
      <formula>$C25="6x2+"</formula>
    </cfRule>
  </conditionalFormatting>
  <conditionalFormatting sqref="A14">
    <cfRule type="expression" dxfId="0" priority="30">
      <formula>$C14="5x3+"</formula>
    </cfRule>
  </conditionalFormatting>
  <conditionalFormatting sqref="A14">
    <cfRule type="expression" dxfId="0" priority="31">
      <formula>$C14="5x2+"</formula>
    </cfRule>
  </conditionalFormatting>
  <conditionalFormatting sqref="A14">
    <cfRule type="expression" dxfId="0" priority="32">
      <formula>$C14="10x1+"</formula>
    </cfRule>
  </conditionalFormatting>
  <conditionalFormatting sqref="A14">
    <cfRule type="expression" dxfId="0" priority="33">
      <formula>$C14="6x2+"</formula>
    </cfRule>
  </conditionalFormatting>
  <conditionalFormatting sqref="A14">
    <cfRule type="expression" dxfId="0" priority="34">
      <formula>$C14="5RM"</formula>
    </cfRule>
  </conditionalFormatting>
  <conditionalFormatting sqref="A14">
    <cfRule type="expression" dxfId="0" priority="35">
      <formula>$C14="3x5+"</formula>
    </cfRule>
  </conditionalFormatting>
  <conditionalFormatting sqref="A14">
    <cfRule type="expression" dxfId="0" priority="36">
      <formula>$C14="4x3+"</formula>
    </cfRule>
  </conditionalFormatting>
  <conditionalFormatting sqref="G36:I36">
    <cfRule type="expression" dxfId="0" priority="37">
      <formula>$C36="5x3+"</formula>
    </cfRule>
  </conditionalFormatting>
  <conditionalFormatting sqref="G36:I36">
    <cfRule type="expression" dxfId="0" priority="38">
      <formula>$C36="5x2+"</formula>
    </cfRule>
  </conditionalFormatting>
  <conditionalFormatting sqref="G36:I36">
    <cfRule type="expression" dxfId="0" priority="39">
      <formula>$C36="10x1+"</formula>
    </cfRule>
  </conditionalFormatting>
  <conditionalFormatting sqref="G36:I36 L36">
    <cfRule type="expression" dxfId="0" priority="40">
      <formula>$C36="6x2+"</formula>
    </cfRule>
  </conditionalFormatting>
  <conditionalFormatting sqref="G37:I37 K37">
    <cfRule type="expression" dxfId="0" priority="41">
      <formula>$C36="10x1+"</formula>
    </cfRule>
  </conditionalFormatting>
  <conditionalFormatting sqref="G36:I36">
    <cfRule type="expression" dxfId="0" priority="42">
      <formula>$C36="3x5+"</formula>
    </cfRule>
  </conditionalFormatting>
  <conditionalFormatting sqref="G36:I36">
    <cfRule type="expression" dxfId="0" priority="43">
      <formula>$C36="4x3+"</formula>
    </cfRule>
  </conditionalFormatting>
  <conditionalFormatting sqref="K36">
    <cfRule type="expression" dxfId="0" priority="44">
      <formula>$C36="5x3+"</formula>
    </cfRule>
  </conditionalFormatting>
  <conditionalFormatting sqref="K36">
    <cfRule type="expression" dxfId="0" priority="45">
      <formula>$C36="5x2+"</formula>
    </cfRule>
  </conditionalFormatting>
  <conditionalFormatting sqref="K36">
    <cfRule type="expression" dxfId="0" priority="46">
      <formula>$C36="10x1+"</formula>
    </cfRule>
  </conditionalFormatting>
  <conditionalFormatting sqref="K36">
    <cfRule type="expression" dxfId="0" priority="47">
      <formula>$C36="6x2+"</formula>
    </cfRule>
  </conditionalFormatting>
  <conditionalFormatting sqref="D14:F15">
    <cfRule type="expression" dxfId="0" priority="48">
      <formula>$C14="5x3+"</formula>
    </cfRule>
  </conditionalFormatting>
  <conditionalFormatting sqref="D14:F15">
    <cfRule type="expression" dxfId="0" priority="49">
      <formula>$C14="5x2+"</formula>
    </cfRule>
  </conditionalFormatting>
  <conditionalFormatting sqref="D14:F15">
    <cfRule type="expression" dxfId="0" priority="50">
      <formula>$C14="10x1+"</formula>
    </cfRule>
  </conditionalFormatting>
  <conditionalFormatting sqref="D14:F15">
    <cfRule type="expression" dxfId="0" priority="51">
      <formula>$C14="6x2+"</formula>
    </cfRule>
  </conditionalFormatting>
  <conditionalFormatting sqref="D14:F15">
    <cfRule type="expression" dxfId="0" priority="52">
      <formula>$C14="5RM"</formula>
    </cfRule>
  </conditionalFormatting>
  <conditionalFormatting sqref="D14:F15">
    <cfRule type="expression" dxfId="0" priority="53">
      <formula>$C14="3x5+"</formula>
    </cfRule>
  </conditionalFormatting>
  <conditionalFormatting sqref="D14:F15">
    <cfRule type="expression" dxfId="0" priority="54">
      <formula>$C14="4x3+"</formula>
    </cfRule>
  </conditionalFormatting>
  <conditionalFormatting sqref="B3:C3 G3:I3">
    <cfRule type="expression" dxfId="0" priority="55">
      <formula>$C3="5x3+"</formula>
    </cfRule>
  </conditionalFormatting>
  <conditionalFormatting sqref="B3:C3 G3:I3">
    <cfRule type="expression" dxfId="0" priority="56">
      <formula>$C3="5x2+"</formula>
    </cfRule>
  </conditionalFormatting>
  <conditionalFormatting sqref="B3:C3 G3:I3">
    <cfRule type="expression" dxfId="0" priority="57">
      <formula>$C3="10x1+"</formula>
    </cfRule>
  </conditionalFormatting>
  <conditionalFormatting sqref="B3:C3 L3 G3:I3">
    <cfRule type="expression" dxfId="0" priority="58">
      <formula>$C3="6x2+"</formula>
    </cfRule>
  </conditionalFormatting>
  <conditionalFormatting sqref="B3:C3">
    <cfRule type="expression" dxfId="0" priority="59">
      <formula>$C3="5RM"</formula>
    </cfRule>
  </conditionalFormatting>
  <conditionalFormatting sqref="G4:I4 K4">
    <cfRule type="expression" dxfId="0" priority="60">
      <formula>$C3="10x1+"</formula>
    </cfRule>
  </conditionalFormatting>
  <conditionalFormatting sqref="B3:C3 G3:I3">
    <cfRule type="expression" dxfId="0" priority="61">
      <formula>$C3="3x5+"</formula>
    </cfRule>
  </conditionalFormatting>
  <conditionalFormatting sqref="B3:C3 G3:I3">
    <cfRule type="expression" dxfId="0" priority="62">
      <formula>$C3="4x3+"</formula>
    </cfRule>
  </conditionalFormatting>
  <conditionalFormatting sqref="K3">
    <cfRule type="expression" dxfId="0" priority="63">
      <formula>$C3="5x3+"</formula>
    </cfRule>
  </conditionalFormatting>
  <conditionalFormatting sqref="K3">
    <cfRule type="expression" dxfId="0" priority="64">
      <formula>$C3="5x2+"</formula>
    </cfRule>
  </conditionalFormatting>
  <conditionalFormatting sqref="K3">
    <cfRule type="expression" dxfId="0" priority="65">
      <formula>$C3="10x1+"</formula>
    </cfRule>
  </conditionalFormatting>
  <conditionalFormatting sqref="K3">
    <cfRule type="expression" dxfId="0" priority="66">
      <formula>$C3="6x2+"</formula>
    </cfRule>
  </conditionalFormatting>
  <conditionalFormatting sqref="D3:F4">
    <cfRule type="expression" dxfId="0" priority="67">
      <formula>$C3="5x3+"</formula>
    </cfRule>
  </conditionalFormatting>
  <conditionalFormatting sqref="D3:F4">
    <cfRule type="expression" dxfId="0" priority="68">
      <formula>$C3="5x2+"</formula>
    </cfRule>
  </conditionalFormatting>
  <conditionalFormatting sqref="D3:F4">
    <cfRule type="expression" dxfId="0" priority="69">
      <formula>$C3="10x1+"</formula>
    </cfRule>
  </conditionalFormatting>
  <conditionalFormatting sqref="D3:F4">
    <cfRule type="expression" dxfId="0" priority="70">
      <formula>$C3="6x2+"</formula>
    </cfRule>
  </conditionalFormatting>
  <conditionalFormatting sqref="D3:F4">
    <cfRule type="expression" dxfId="0" priority="71">
      <formula>$C3="5RM"</formula>
    </cfRule>
  </conditionalFormatting>
  <conditionalFormatting sqref="D3:F4">
    <cfRule type="expression" dxfId="0" priority="72">
      <formula>$C3="3x5+"</formula>
    </cfRule>
  </conditionalFormatting>
  <conditionalFormatting sqref="D3:F4">
    <cfRule type="expression" dxfId="0" priority="73">
      <formula>$C3="4x3+"</formula>
    </cfRule>
  </conditionalFormatting>
  <conditionalFormatting sqref="D25:F26">
    <cfRule type="expression" dxfId="0" priority="74">
      <formula>$C25="5x3+"</formula>
    </cfRule>
  </conditionalFormatting>
  <conditionalFormatting sqref="D25:F26">
    <cfRule type="expression" dxfId="0" priority="75">
      <formula>$C25="5x2+"</formula>
    </cfRule>
  </conditionalFormatting>
  <conditionalFormatting sqref="D25:F26">
    <cfRule type="expression" dxfId="0" priority="76">
      <formula>$C25="10x1+"</formula>
    </cfRule>
  </conditionalFormatting>
  <conditionalFormatting sqref="D25:F26">
    <cfRule type="expression" dxfId="0" priority="77">
      <formula>$C25="6x2+"</formula>
    </cfRule>
  </conditionalFormatting>
  <conditionalFormatting sqref="D25:F26">
    <cfRule type="expression" dxfId="0" priority="78">
      <formula>$C25="5RM"</formula>
    </cfRule>
  </conditionalFormatting>
  <conditionalFormatting sqref="D25:F26">
    <cfRule type="expression" dxfId="0" priority="79">
      <formula>$C25="3x5+"</formula>
    </cfRule>
  </conditionalFormatting>
  <conditionalFormatting sqref="D25:F26">
    <cfRule type="expression" dxfId="0" priority="80">
      <formula>$C25="4x3+"</formula>
    </cfRule>
  </conditionalFormatting>
  <conditionalFormatting sqref="D36:F37">
    <cfRule type="expression" dxfId="0" priority="81">
      <formula>$C36="5x3+"</formula>
    </cfRule>
  </conditionalFormatting>
  <conditionalFormatting sqref="D36:F37">
    <cfRule type="expression" dxfId="0" priority="82">
      <formula>$C36="5x2+"</formula>
    </cfRule>
  </conditionalFormatting>
  <conditionalFormatting sqref="D36:F37">
    <cfRule type="expression" dxfId="0" priority="83">
      <formula>$C36="10x1+"</formula>
    </cfRule>
  </conditionalFormatting>
  <conditionalFormatting sqref="D36:F37">
    <cfRule type="expression" dxfId="0" priority="84">
      <formula>$C36="6x2+"</formula>
    </cfRule>
  </conditionalFormatting>
  <conditionalFormatting sqref="D36:F37">
    <cfRule type="expression" dxfId="0" priority="85">
      <formula>$C36="5RM"</formula>
    </cfRule>
  </conditionalFormatting>
  <conditionalFormatting sqref="D36:F37">
    <cfRule type="expression" dxfId="0" priority="86">
      <formula>$C36="3x5+"</formula>
    </cfRule>
  </conditionalFormatting>
  <conditionalFormatting sqref="D36:F37">
    <cfRule type="expression" dxfId="0" priority="87">
      <formula>$C36="4x3+"</formula>
    </cfRule>
  </conditionalFormatting>
  <conditionalFormatting sqref="B14:C14">
    <cfRule type="expression" dxfId="0" priority="88">
      <formula>$C14="5x3+"</formula>
    </cfRule>
  </conditionalFormatting>
  <conditionalFormatting sqref="B14:C14">
    <cfRule type="expression" dxfId="0" priority="89">
      <formula>$C14="5x2+"</formula>
    </cfRule>
  </conditionalFormatting>
  <conditionalFormatting sqref="B14:C14">
    <cfRule type="expression" dxfId="0" priority="90">
      <formula>$C14="10x1+"</formula>
    </cfRule>
  </conditionalFormatting>
  <conditionalFormatting sqref="B14:C14">
    <cfRule type="expression" dxfId="0" priority="91">
      <formula>$C14="6x2+"</formula>
    </cfRule>
  </conditionalFormatting>
  <conditionalFormatting sqref="B14:C14">
    <cfRule type="expression" dxfId="0" priority="92">
      <formula>$C14="5RM"</formula>
    </cfRule>
  </conditionalFormatting>
  <conditionalFormatting sqref="B14:C14">
    <cfRule type="expression" dxfId="0" priority="93">
      <formula>$C14="3x5+"</formula>
    </cfRule>
  </conditionalFormatting>
  <conditionalFormatting sqref="B14:C14">
    <cfRule type="expression" dxfId="0" priority="94">
      <formula>$C14="4x3+"</formula>
    </cfRule>
  </conditionalFormatting>
  <conditionalFormatting sqref="B25:C25">
    <cfRule type="expression" dxfId="0" priority="95">
      <formula>$C25="5x3+"</formula>
    </cfRule>
  </conditionalFormatting>
  <conditionalFormatting sqref="B25:C25">
    <cfRule type="expression" dxfId="0" priority="96">
      <formula>$C25="5x2+"</formula>
    </cfRule>
  </conditionalFormatting>
  <conditionalFormatting sqref="B25:C25">
    <cfRule type="expression" dxfId="0" priority="97">
      <formula>$C25="10x1+"</formula>
    </cfRule>
  </conditionalFormatting>
  <conditionalFormatting sqref="B25:C25">
    <cfRule type="expression" dxfId="0" priority="98">
      <formula>$C25="6x2+"</formula>
    </cfRule>
  </conditionalFormatting>
  <conditionalFormatting sqref="B25:C25">
    <cfRule type="expression" dxfId="0" priority="99">
      <formula>$C25="5RM"</formula>
    </cfRule>
  </conditionalFormatting>
  <conditionalFormatting sqref="B25:C25">
    <cfRule type="expression" dxfId="0" priority="100">
      <formula>$C25="3x5+"</formula>
    </cfRule>
  </conditionalFormatting>
  <conditionalFormatting sqref="B25:C25">
    <cfRule type="expression" dxfId="0" priority="101">
      <formula>$C25="4x3+"</formula>
    </cfRule>
  </conditionalFormatting>
  <conditionalFormatting sqref="B36:C36">
    <cfRule type="expression" dxfId="0" priority="102">
      <formula>$C36="5x3+"</formula>
    </cfRule>
  </conditionalFormatting>
  <conditionalFormatting sqref="B36:C36">
    <cfRule type="expression" dxfId="0" priority="103">
      <formula>$C36="5x2+"</formula>
    </cfRule>
  </conditionalFormatting>
  <conditionalFormatting sqref="B36:C36">
    <cfRule type="expression" dxfId="0" priority="104">
      <formula>$C36="10x1+"</formula>
    </cfRule>
  </conditionalFormatting>
  <conditionalFormatting sqref="B36:C36">
    <cfRule type="expression" dxfId="0" priority="105">
      <formula>$C36="6x2+"</formula>
    </cfRule>
  </conditionalFormatting>
  <conditionalFormatting sqref="B36:C36">
    <cfRule type="expression" dxfId="0" priority="106">
      <formula>$C36="5RM"</formula>
    </cfRule>
  </conditionalFormatting>
  <conditionalFormatting sqref="B36:C36">
    <cfRule type="expression" dxfId="0" priority="107">
      <formula>$C36="3x5+"</formula>
    </cfRule>
  </conditionalFormatting>
  <conditionalFormatting sqref="B36:C36">
    <cfRule type="expression" dxfId="0" priority="108">
      <formula>$C36="4x3+"</formula>
    </cfRule>
  </conditionalFormatting>
  <conditionalFormatting sqref="A25">
    <cfRule type="expression" dxfId="0" priority="109">
      <formula>$C25="5x3+"</formula>
    </cfRule>
  </conditionalFormatting>
  <conditionalFormatting sqref="A25">
    <cfRule type="expression" dxfId="0" priority="110">
      <formula>$C25="5x2+"</formula>
    </cfRule>
  </conditionalFormatting>
  <conditionalFormatting sqref="A25">
    <cfRule type="expression" dxfId="0" priority="111">
      <formula>$C25="10x1+"</formula>
    </cfRule>
  </conditionalFormatting>
  <conditionalFormatting sqref="A25">
    <cfRule type="expression" dxfId="0" priority="112">
      <formula>$C25="6x2+"</formula>
    </cfRule>
  </conditionalFormatting>
  <conditionalFormatting sqref="A25">
    <cfRule type="expression" dxfId="0" priority="113">
      <formula>$C25="5RM"</formula>
    </cfRule>
  </conditionalFormatting>
  <conditionalFormatting sqref="A25">
    <cfRule type="expression" dxfId="0" priority="114">
      <formula>$C25="3x5+"</formula>
    </cfRule>
  </conditionalFormatting>
  <conditionalFormatting sqref="A25">
    <cfRule type="expression" dxfId="0" priority="115">
      <formula>$C25="4x3+"</formula>
    </cfRule>
  </conditionalFormatting>
  <conditionalFormatting sqref="A36">
    <cfRule type="expression" dxfId="0" priority="116">
      <formula>$C36="5x3+"</formula>
    </cfRule>
  </conditionalFormatting>
  <conditionalFormatting sqref="A36">
    <cfRule type="expression" dxfId="0" priority="117">
      <formula>$C36="5x2+"</formula>
    </cfRule>
  </conditionalFormatting>
  <conditionalFormatting sqref="A36">
    <cfRule type="expression" dxfId="0" priority="118">
      <formula>$C36="10x1+"</formula>
    </cfRule>
  </conditionalFormatting>
  <conditionalFormatting sqref="A36">
    <cfRule type="expression" dxfId="0" priority="119">
      <formula>$C36="6x2+"</formula>
    </cfRule>
  </conditionalFormatting>
  <conditionalFormatting sqref="A36">
    <cfRule type="expression" dxfId="0" priority="120">
      <formula>$C36="5RM"</formula>
    </cfRule>
  </conditionalFormatting>
  <conditionalFormatting sqref="A36">
    <cfRule type="expression" dxfId="0" priority="121">
      <formula>$C36="3x5+"</formula>
    </cfRule>
  </conditionalFormatting>
  <conditionalFormatting sqref="A36">
    <cfRule type="expression" dxfId="0" priority="122">
      <formula>$C36="4x3+"</formula>
    </cfRule>
  </conditionalFormatting>
  <conditionalFormatting sqref="J3">
    <cfRule type="expression" dxfId="0" priority="123">
      <formula>$C3="5x3+"</formula>
    </cfRule>
  </conditionalFormatting>
  <conditionalFormatting sqref="J3">
    <cfRule type="expression" dxfId="0" priority="124">
      <formula>$C3="5x2+"</formula>
    </cfRule>
  </conditionalFormatting>
  <conditionalFormatting sqref="J3">
    <cfRule type="expression" dxfId="0" priority="125">
      <formula>$C3="10x1+"</formula>
    </cfRule>
  </conditionalFormatting>
  <conditionalFormatting sqref="J3">
    <cfRule type="expression" dxfId="0" priority="126">
      <formula>$C3="6x2+"</formula>
    </cfRule>
  </conditionalFormatting>
  <conditionalFormatting sqref="J4">
    <cfRule type="expression" dxfId="0" priority="127">
      <formula>$C3="10x1+"</formula>
    </cfRule>
  </conditionalFormatting>
  <conditionalFormatting sqref="J3">
    <cfRule type="expression" dxfId="0" priority="128">
      <formula>$C3="4x3+"</formula>
    </cfRule>
  </conditionalFormatting>
  <conditionalFormatting sqref="J14">
    <cfRule type="expression" dxfId="0" priority="129">
      <formula>$C14="5x3+"</formula>
    </cfRule>
  </conditionalFormatting>
  <conditionalFormatting sqref="J14">
    <cfRule type="expression" dxfId="0" priority="130">
      <formula>$C14="5x2+"</formula>
    </cfRule>
  </conditionalFormatting>
  <conditionalFormatting sqref="J14">
    <cfRule type="expression" dxfId="0" priority="131">
      <formula>$C14="10x1+"</formula>
    </cfRule>
  </conditionalFormatting>
  <conditionalFormatting sqref="J14">
    <cfRule type="expression" dxfId="0" priority="132">
      <formula>$C14="6x2+"</formula>
    </cfRule>
  </conditionalFormatting>
  <conditionalFormatting sqref="J15">
    <cfRule type="expression" dxfId="0" priority="133">
      <formula>$C14="10x1+"</formula>
    </cfRule>
  </conditionalFormatting>
  <conditionalFormatting sqref="J14">
    <cfRule type="expression" dxfId="0" priority="134">
      <formula>$C14="4x3+"</formula>
    </cfRule>
  </conditionalFormatting>
  <conditionalFormatting sqref="J25">
    <cfRule type="expression" dxfId="0" priority="135">
      <formula>$C25="5x3+"</formula>
    </cfRule>
  </conditionalFormatting>
  <conditionalFormatting sqref="J25">
    <cfRule type="expression" dxfId="0" priority="136">
      <formula>$C25="5x2+"</formula>
    </cfRule>
  </conditionalFormatting>
  <conditionalFormatting sqref="J25">
    <cfRule type="expression" dxfId="0" priority="137">
      <formula>$C25="10x1+"</formula>
    </cfRule>
  </conditionalFormatting>
  <conditionalFormatting sqref="J25">
    <cfRule type="expression" dxfId="0" priority="138">
      <formula>$C25="6x2+"</formula>
    </cfRule>
  </conditionalFormatting>
  <conditionalFormatting sqref="J26">
    <cfRule type="expression" dxfId="0" priority="139">
      <formula>$C25="10x1+"</formula>
    </cfRule>
  </conditionalFormatting>
  <conditionalFormatting sqref="J25">
    <cfRule type="expression" dxfId="0" priority="140">
      <formula>$C25="4x3+"</formula>
    </cfRule>
  </conditionalFormatting>
  <conditionalFormatting sqref="J36">
    <cfRule type="expression" dxfId="0" priority="141">
      <formula>$C36="5x3+"</formula>
    </cfRule>
  </conditionalFormatting>
  <conditionalFormatting sqref="J36">
    <cfRule type="expression" dxfId="0" priority="142">
      <formula>$C36="5x2+"</formula>
    </cfRule>
  </conditionalFormatting>
  <conditionalFormatting sqref="J36">
    <cfRule type="expression" dxfId="0" priority="143">
      <formula>$C36="10x1+"</formula>
    </cfRule>
  </conditionalFormatting>
  <conditionalFormatting sqref="J36">
    <cfRule type="expression" dxfId="0" priority="144">
      <formula>$C36="6x2+"</formula>
    </cfRule>
  </conditionalFormatting>
  <conditionalFormatting sqref="J37">
    <cfRule type="expression" dxfId="0" priority="145">
      <formula>$C36="10x1+"</formula>
    </cfRule>
  </conditionalFormatting>
  <conditionalFormatting sqref="J36">
    <cfRule type="expression" dxfId="0" priority="146">
      <formula>$C36="4x3+"</formula>
    </cfRule>
  </conditionalFormatting>
  <printOptions/>
  <pageMargins bottom="0.75" footer="0.0" header="0.0" left="0.7" right="0.7" top="0.75"/>
  <pageSetup scale="8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