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A686771E-C4DC-4E48-BA08-F68361D6B8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exas Method" sheetId="1" r:id="rId1"/>
  </sheets>
  <definedNames>
    <definedName name="Print_Area" localSheetId="0">'Texas Method'!$B$10:$O$81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H39" i="1" s="1"/>
  <c r="H40" i="1"/>
  <c r="F35" i="1"/>
  <c r="F32" i="1" s="1"/>
  <c r="G30" i="1"/>
  <c r="G27" i="1" s="1"/>
  <c r="G29" i="1"/>
  <c r="G28" i="1"/>
  <c r="F24" i="1"/>
  <c r="H24" i="1" s="1"/>
  <c r="F23" i="1"/>
  <c r="F22" i="1"/>
  <c r="I18" i="1"/>
  <c r="J18" i="1" s="1"/>
  <c r="H18" i="1"/>
  <c r="K18" i="1" s="1"/>
  <c r="F18" i="1"/>
  <c r="F15" i="1" s="1"/>
  <c r="F16" i="1"/>
  <c r="M7" i="1"/>
  <c r="J7" i="1" s="1"/>
  <c r="M6" i="1"/>
  <c r="J6" i="1" s="1"/>
  <c r="M5" i="1"/>
  <c r="J5" i="1" s="1"/>
  <c r="M4" i="1"/>
  <c r="J4" i="1" s="1"/>
  <c r="M3" i="1"/>
  <c r="J3" i="1" s="1"/>
  <c r="I30" i="1" l="1"/>
  <c r="J24" i="1"/>
  <c r="J23" i="1" s="1"/>
  <c r="L24" i="1"/>
  <c r="F17" i="1"/>
  <c r="I17" i="1"/>
  <c r="L18" i="1"/>
  <c r="L17" i="1" s="1"/>
  <c r="I60" i="1"/>
  <c r="I57" i="1" s="1"/>
  <c r="G60" i="1"/>
  <c r="G59" i="1" s="1"/>
  <c r="K16" i="1"/>
  <c r="K17" i="1"/>
  <c r="K15" i="1"/>
  <c r="N18" i="1"/>
  <c r="L5" i="1"/>
  <c r="K5" i="1"/>
  <c r="K4" i="1"/>
  <c r="L4" i="1"/>
  <c r="L6" i="1"/>
  <c r="K6" i="1"/>
  <c r="L7" i="1"/>
  <c r="K7" i="1"/>
  <c r="J16" i="1"/>
  <c r="J17" i="1"/>
  <c r="J15" i="1"/>
  <c r="L3" i="1"/>
  <c r="K3" i="1"/>
  <c r="H23" i="1"/>
  <c r="H21" i="1"/>
  <c r="H22" i="1"/>
  <c r="I35" i="1"/>
  <c r="J22" i="1"/>
  <c r="H15" i="1"/>
  <c r="M18" i="1"/>
  <c r="I15" i="1"/>
  <c r="H16" i="1"/>
  <c r="F33" i="1"/>
  <c r="I16" i="1"/>
  <c r="H17" i="1"/>
  <c r="G18" i="1"/>
  <c r="F21" i="1"/>
  <c r="L22" i="1"/>
  <c r="H38" i="1"/>
  <c r="M60" i="1"/>
  <c r="F34" i="1"/>
  <c r="K41" i="1"/>
  <c r="L21" i="1"/>
  <c r="M30" i="1"/>
  <c r="J21" i="1"/>
  <c r="F44" i="1" l="1"/>
  <c r="K30" i="1"/>
  <c r="I28" i="1"/>
  <c r="I27" i="1"/>
  <c r="I29" i="1"/>
  <c r="F66" i="1"/>
  <c r="J66" i="1" s="1"/>
  <c r="G57" i="1"/>
  <c r="G58" i="1"/>
  <c r="N24" i="1"/>
  <c r="L23" i="1"/>
  <c r="F54" i="1"/>
  <c r="L15" i="1"/>
  <c r="L16" i="1"/>
  <c r="K60" i="1"/>
  <c r="K59" i="1" s="1"/>
  <c r="I59" i="1"/>
  <c r="I58" i="1"/>
  <c r="J44" i="1"/>
  <c r="H44" i="1"/>
  <c r="K39" i="1"/>
  <c r="K38" i="1"/>
  <c r="N41" i="1"/>
  <c r="K40" i="1"/>
  <c r="M28" i="1"/>
  <c r="M29" i="1"/>
  <c r="M27" i="1"/>
  <c r="L66" i="1"/>
  <c r="F65" i="1"/>
  <c r="F63" i="1"/>
  <c r="I34" i="1"/>
  <c r="I33" i="1"/>
  <c r="L35" i="1"/>
  <c r="I32" i="1"/>
  <c r="M16" i="1"/>
  <c r="M17" i="1"/>
  <c r="M15" i="1"/>
  <c r="M59" i="1"/>
  <c r="M57" i="1"/>
  <c r="M58" i="1"/>
  <c r="N15" i="1"/>
  <c r="H54" i="1"/>
  <c r="N17" i="1"/>
  <c r="N16" i="1"/>
  <c r="G15" i="1"/>
  <c r="G17" i="1"/>
  <c r="G16" i="1"/>
  <c r="G54" i="1"/>
  <c r="I54" i="1"/>
  <c r="F52" i="1"/>
  <c r="F53" i="1"/>
  <c r="F51" i="1"/>
  <c r="I44" i="1" l="1"/>
  <c r="K29" i="1"/>
  <c r="K27" i="1"/>
  <c r="K44" i="1" s="1"/>
  <c r="K28" i="1"/>
  <c r="F64" i="1"/>
  <c r="H66" i="1"/>
  <c r="H65" i="1" s="1"/>
  <c r="N21" i="1"/>
  <c r="N22" i="1"/>
  <c r="N23" i="1"/>
  <c r="K57" i="1"/>
  <c r="K58" i="1"/>
  <c r="M44" i="1"/>
  <c r="J54" i="1"/>
  <c r="I52" i="1"/>
  <c r="I53" i="1"/>
  <c r="I51" i="1"/>
  <c r="L54" i="1"/>
  <c r="G53" i="1"/>
  <c r="G52" i="1"/>
  <c r="G51" i="1"/>
  <c r="J63" i="1"/>
  <c r="J64" i="1"/>
  <c r="J65" i="1"/>
  <c r="N38" i="1"/>
  <c r="H77" i="1"/>
  <c r="N40" i="1"/>
  <c r="N39" i="1"/>
  <c r="H53" i="1"/>
  <c r="H52" i="1"/>
  <c r="H51" i="1"/>
  <c r="K54" i="1"/>
  <c r="G44" i="1"/>
  <c r="L34" i="1"/>
  <c r="L33" i="1"/>
  <c r="L32" i="1"/>
  <c r="L44" i="1" s="1"/>
  <c r="F71" i="1"/>
  <c r="N66" i="1"/>
  <c r="L63" i="1"/>
  <c r="L64" i="1"/>
  <c r="L65" i="1"/>
  <c r="N44" i="1" l="1"/>
  <c r="H64" i="1"/>
  <c r="H63" i="1"/>
  <c r="N64" i="1"/>
  <c r="N65" i="1"/>
  <c r="N63" i="1"/>
  <c r="F70" i="1"/>
  <c r="F69" i="1"/>
  <c r="I71" i="1"/>
  <c r="F68" i="1"/>
  <c r="F80" i="1" s="1"/>
  <c r="L52" i="1"/>
  <c r="L51" i="1"/>
  <c r="M54" i="1"/>
  <c r="L53" i="1"/>
  <c r="H75" i="1"/>
  <c r="H74" i="1"/>
  <c r="K77" i="1"/>
  <c r="H76" i="1"/>
  <c r="G80" i="1"/>
  <c r="J52" i="1"/>
  <c r="J53" i="1"/>
  <c r="J51" i="1"/>
  <c r="K53" i="1"/>
  <c r="K52" i="1"/>
  <c r="K51" i="1"/>
  <c r="N54" i="1"/>
  <c r="H80" i="1" l="1"/>
  <c r="J80" i="1"/>
  <c r="N77" i="1"/>
  <c r="K74" i="1"/>
  <c r="K76" i="1"/>
  <c r="K75" i="1"/>
  <c r="I70" i="1"/>
  <c r="I69" i="1"/>
  <c r="L71" i="1"/>
  <c r="I68" i="1"/>
  <c r="M51" i="1"/>
  <c r="M53" i="1"/>
  <c r="M52" i="1"/>
  <c r="N53" i="1"/>
  <c r="N52" i="1"/>
  <c r="N51" i="1"/>
  <c r="K80" i="1" l="1"/>
  <c r="L69" i="1"/>
  <c r="L68" i="1"/>
  <c r="L80" i="1" s="1"/>
  <c r="L70" i="1"/>
  <c r="M80" i="1"/>
  <c r="N74" i="1"/>
  <c r="N76" i="1"/>
  <c r="N75" i="1"/>
  <c r="N80" i="1"/>
  <c r="I80" i="1"/>
</calcChain>
</file>

<file path=xl/sharedStrings.xml><?xml version="1.0" encoding="utf-8"?>
<sst xmlns="http://schemas.openxmlformats.org/spreadsheetml/2006/main" count="195" uniqueCount="48">
  <si>
    <t>1RM</t>
  </si>
  <si>
    <t>RM Factor</t>
  </si>
  <si>
    <t>Squat</t>
  </si>
  <si>
    <t>Bench</t>
  </si>
  <si>
    <t>Press</t>
  </si>
  <si>
    <t>Deadlift</t>
  </si>
  <si>
    <t>Clean</t>
  </si>
  <si>
    <t>`</t>
  </si>
  <si>
    <t>Texas Method</t>
  </si>
  <si>
    <t>Sets x Rep</t>
  </si>
  <si>
    <t>5x5</t>
  </si>
  <si>
    <t>2x5</t>
  </si>
  <si>
    <t>1x5</t>
  </si>
  <si>
    <t>1x3</t>
  </si>
  <si>
    <t>1x2</t>
  </si>
  <si>
    <t>3x5</t>
  </si>
  <si>
    <t>5x3</t>
  </si>
  <si>
    <t>Back Ex</t>
  </si>
  <si>
    <t>5x10</t>
  </si>
  <si>
    <t>3xF</t>
  </si>
  <si>
    <t>Peso inicial</t>
  </si>
  <si>
    <t>Estimaciones</t>
  </si>
  <si>
    <t>Incremento Semanal</t>
  </si>
  <si>
    <t>Lunes</t>
  </si>
  <si>
    <t>Mierc</t>
  </si>
  <si>
    <t>Viernes</t>
  </si>
  <si>
    <t>Calentamiento</t>
  </si>
  <si>
    <t>Ejercicio</t>
  </si>
  <si>
    <t>Mier</t>
  </si>
  <si>
    <t>LAS CELDAS ROJAS SON LOS 5X5, 2X5 Y 1X5 Y LAS CELDAS SUPERIORES SE CORRESPONDEN CON LOS KG DE LAS SERIES DE CALENTAMIENTO</t>
  </si>
  <si>
    <t>SEMANA 1</t>
  </si>
  <si>
    <t>SEMANA 2</t>
  </si>
  <si>
    <t>SEMANA 3</t>
  </si>
  <si>
    <t>SEMANA 4</t>
  </si>
  <si>
    <t>SEMANA 5</t>
  </si>
  <si>
    <t>SEMANA 6</t>
  </si>
  <si>
    <t>Sentadilla</t>
  </si>
  <si>
    <t>Press de banca</t>
  </si>
  <si>
    <t>Press militar</t>
  </si>
  <si>
    <t>Peso muerto</t>
  </si>
  <si>
    <t>Series efectivas</t>
  </si>
  <si>
    <t>Volumen</t>
  </si>
  <si>
    <t>Dominadas</t>
  </si>
  <si>
    <t>Intensidad</t>
  </si>
  <si>
    <t>Recup.</t>
  </si>
  <si>
    <t>Introduce tu peso de 5x5 actual en las celdas amarillas y se rellenarán las tablas de entrenamiento por sí solas. Al acabar las 6 semanas se puede añadir otra vez tu nuevo 5x5 y reiniciar todo infinitamente</t>
  </si>
  <si>
    <t>WWW.BIBLIOTECADERUTINAS.COM</t>
  </si>
  <si>
    <t>Menor cantidad de incremento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</si>
</sst>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RM&quot;"/>
    <numFmt numFmtId="165" formatCode="0.0%"/>
    <numFmt numFmtId="166" formatCode="&quot;#&quot;##"/>
  </numFmts>
  <fonts count="19">
    <font>
      <sz val="10"/>
      <color rgb="FF000000"/>
      <name val="Arial"/>
    </font>
    <font>
      <sz val="10"/>
      <name val="Arial"/>
    </font>
    <font>
      <b/>
      <sz val="12"/>
      <name val="Calibri"/>
    </font>
    <font>
      <sz val="10"/>
      <name val="Arial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0"/>
      <name val="Arial"/>
    </font>
    <font>
      <b/>
      <sz val="16"/>
      <name val="Calibri"/>
    </font>
    <font>
      <b/>
      <sz val="9"/>
      <name val="Calibri"/>
    </font>
    <font>
      <sz val="12"/>
      <color rgb="FFFF0000"/>
      <name val="Calibri"/>
    </font>
    <font>
      <b/>
      <sz val="10"/>
      <name val="Arial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6D9F0"/>
        <bgColor rgb="FFC6D9F0"/>
      </patternFill>
    </fill>
    <fill>
      <patternFill patternType="solid">
        <fgColor rgb="FFCCC0D9"/>
        <bgColor rgb="FFCCC0D9"/>
      </patternFill>
    </fill>
    <fill>
      <patternFill patternType="solid">
        <fgColor rgb="FFC4BD97"/>
        <bgColor rgb="FFC4BD97"/>
      </patternFill>
    </fill>
    <fill>
      <patternFill patternType="solid">
        <fgColor rgb="FFFBD4B4"/>
        <bgColor rgb="FFFBD4B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58">
    <xf numFmtId="0" fontId="0" fillId="0" borderId="0" xfId="0" applyFont="1" applyAlignment="1">
      <alignment wrapText="1"/>
    </xf>
    <xf numFmtId="0" fontId="3" fillId="0" borderId="0" xfId="0" applyFont="1" applyAlignment="1"/>
    <xf numFmtId="164" fontId="2" fillId="0" borderId="11" xfId="0" applyNumberFormat="1" applyFont="1" applyBorder="1" applyAlignment="1">
      <alignment horizontal="center" wrapText="1"/>
    </xf>
    <xf numFmtId="164" fontId="2" fillId="0" borderId="11" xfId="0" applyNumberFormat="1" applyFont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6" fillId="0" borderId="0" xfId="0" applyFont="1" applyAlignment="1"/>
    <xf numFmtId="0" fontId="3" fillId="0" borderId="34" xfId="0" applyFont="1" applyBorder="1" applyAlignment="1"/>
    <xf numFmtId="0" fontId="3" fillId="0" borderId="35" xfId="0" applyFont="1" applyBorder="1" applyAlignment="1"/>
    <xf numFmtId="166" fontId="7" fillId="3" borderId="36" xfId="0" applyNumberFormat="1" applyFont="1" applyFill="1" applyBorder="1" applyAlignment="1">
      <alignment horizontal="center" vertical="center"/>
    </xf>
    <xf numFmtId="0" fontId="3" fillId="0" borderId="37" xfId="0" applyFont="1" applyBorder="1" applyAlignment="1"/>
    <xf numFmtId="0" fontId="3" fillId="0" borderId="38" xfId="0" applyFont="1" applyBorder="1" applyAlignment="1"/>
    <xf numFmtId="0" fontId="3" fillId="0" borderId="40" xfId="0" applyFont="1" applyBorder="1" applyAlignment="1"/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164" fontId="4" fillId="7" borderId="18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3" fontId="4" fillId="6" borderId="52" xfId="0" applyNumberFormat="1" applyFont="1" applyFill="1" applyBorder="1" applyAlignment="1">
      <alignment horizontal="center" vertical="center"/>
    </xf>
    <xf numFmtId="3" fontId="4" fillId="6" borderId="26" xfId="0" applyNumberFormat="1" applyFont="1" applyFill="1" applyBorder="1" applyAlignment="1">
      <alignment horizontal="center" vertical="center"/>
    </xf>
    <xf numFmtId="3" fontId="4" fillId="6" borderId="56" xfId="0" applyNumberFormat="1" applyFont="1" applyFill="1" applyBorder="1" applyAlignment="1">
      <alignment horizontal="center" vertical="center"/>
    </xf>
    <xf numFmtId="3" fontId="4" fillId="6" borderId="51" xfId="0" applyNumberFormat="1" applyFont="1" applyFill="1" applyBorder="1" applyAlignment="1">
      <alignment horizontal="center" vertical="center"/>
    </xf>
    <xf numFmtId="0" fontId="3" fillId="0" borderId="63" xfId="0" applyFont="1" applyBorder="1" applyAlignment="1"/>
    <xf numFmtId="0" fontId="3" fillId="0" borderId="64" xfId="0" applyFont="1" applyBorder="1" applyAlignment="1"/>
    <xf numFmtId="166" fontId="7" fillId="3" borderId="65" xfId="0" applyNumberFormat="1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/>
    </xf>
    <xf numFmtId="0" fontId="3" fillId="0" borderId="66" xfId="0" applyFont="1" applyBorder="1" applyAlignment="1"/>
    <xf numFmtId="166" fontId="2" fillId="7" borderId="16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165" fontId="4" fillId="3" borderId="21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165" fontId="4" fillId="3" borderId="27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164" fontId="2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31" xfId="0" applyFont="1" applyBorder="1" applyAlignment="1">
      <alignment wrapText="1"/>
    </xf>
    <xf numFmtId="165" fontId="4" fillId="3" borderId="5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2" fillId="0" borderId="4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wrapText="1"/>
    </xf>
    <xf numFmtId="0" fontId="1" fillId="0" borderId="47" xfId="0" applyFont="1" applyBorder="1" applyAlignment="1">
      <alignment wrapText="1"/>
    </xf>
    <xf numFmtId="166" fontId="2" fillId="7" borderId="5" xfId="0" applyNumberFormat="1" applyFont="1" applyFill="1" applyBorder="1" applyAlignment="1">
      <alignment horizontal="center" vertical="center"/>
    </xf>
    <xf numFmtId="0" fontId="1" fillId="0" borderId="60" xfId="0" applyFont="1" applyBorder="1" applyAlignment="1">
      <alignment wrapText="1"/>
    </xf>
    <xf numFmtId="0" fontId="4" fillId="7" borderId="44" xfId="0" applyFont="1" applyFill="1" applyBorder="1" applyAlignment="1">
      <alignment horizontal="center" vertical="center"/>
    </xf>
    <xf numFmtId="166" fontId="2" fillId="3" borderId="11" xfId="0" applyNumberFormat="1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wrapText="1"/>
    </xf>
    <xf numFmtId="166" fontId="13" fillId="8" borderId="27" xfId="0" applyNumberFormat="1" applyFont="1" applyFill="1" applyBorder="1" applyAlignment="1">
      <alignment horizontal="center" vertical="center"/>
    </xf>
    <xf numFmtId="166" fontId="13" fillId="3" borderId="27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11" fillId="0" borderId="68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/>
    </xf>
    <xf numFmtId="0" fontId="1" fillId="0" borderId="77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6" fontId="5" fillId="3" borderId="49" xfId="0" applyNumberFormat="1" applyFont="1" applyFill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166" fontId="13" fillId="3" borderId="59" xfId="0" applyNumberFormat="1" applyFont="1" applyFill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166" fontId="12" fillId="3" borderId="42" xfId="0" applyNumberFormat="1" applyFont="1" applyFill="1" applyBorder="1" applyAlignment="1">
      <alignment horizontal="center" vertical="center"/>
    </xf>
    <xf numFmtId="166" fontId="12" fillId="3" borderId="11" xfId="0" applyNumberFormat="1" applyFont="1" applyFill="1" applyBorder="1" applyAlignment="1">
      <alignment horizontal="center" vertical="center"/>
    </xf>
    <xf numFmtId="166" fontId="12" fillId="3" borderId="43" xfId="0" applyNumberFormat="1" applyFont="1" applyFill="1" applyBorder="1" applyAlignment="1">
      <alignment horizontal="center" vertical="center"/>
    </xf>
    <xf numFmtId="0" fontId="11" fillId="0" borderId="69" xfId="0" applyFont="1" applyBorder="1" applyAlignment="1">
      <alignment wrapText="1"/>
    </xf>
    <xf numFmtId="0" fontId="15" fillId="0" borderId="7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 wrapText="1"/>
    </xf>
    <xf numFmtId="0" fontId="18" fillId="10" borderId="0" xfId="1" applyFont="1" applyFill="1" applyAlignment="1">
      <alignment horizontal="center" wrapText="1"/>
    </xf>
    <xf numFmtId="0" fontId="16" fillId="10" borderId="0" xfId="0" applyFont="1" applyFill="1" applyAlignment="1">
      <alignment horizontal="center" wrapText="1"/>
    </xf>
    <xf numFmtId="0" fontId="12" fillId="0" borderId="31" xfId="0" applyFont="1" applyBorder="1" applyAlignment="1">
      <alignment horizontal="right" vertical="center" wrapText="1"/>
    </xf>
    <xf numFmtId="16" fontId="2" fillId="6" borderId="9" xfId="0" applyNumberFormat="1" applyFont="1" applyFill="1" applyBorder="1" applyAlignment="1">
      <alignment horizontal="center" vertical="center"/>
    </xf>
    <xf numFmtId="16" fontId="2" fillId="6" borderId="10" xfId="0" applyNumberFormat="1" applyFont="1" applyFill="1" applyBorder="1" applyAlignment="1">
      <alignment horizontal="center" vertical="center"/>
    </xf>
    <xf numFmtId="16" fontId="2" fillId="6" borderId="14" xfId="0" applyNumberFormat="1" applyFont="1" applyFill="1" applyBorder="1" applyAlignment="1">
      <alignment horizontal="center" vertical="center"/>
    </xf>
    <xf numFmtId="0" fontId="11" fillId="0" borderId="67" xfId="0" applyFont="1" applyBorder="1" applyAlignment="1">
      <alignment horizontal="center"/>
    </xf>
    <xf numFmtId="0" fontId="11" fillId="0" borderId="6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" fontId="12" fillId="6" borderId="9" xfId="0" applyNumberFormat="1" applyFont="1" applyFill="1" applyBorder="1" applyAlignment="1">
      <alignment horizontal="center" vertical="center"/>
    </xf>
    <xf numFmtId="16" fontId="12" fillId="6" borderId="10" xfId="0" applyNumberFormat="1" applyFont="1" applyFill="1" applyBorder="1" applyAlignment="1">
      <alignment horizontal="center" vertical="center"/>
    </xf>
    <xf numFmtId="16" fontId="12" fillId="6" borderId="14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W81"/>
  <sheetViews>
    <sheetView tabSelected="1" topLeftCell="A25" workbookViewId="0">
      <selection activeCell="F46" sqref="F46:N46"/>
    </sheetView>
  </sheetViews>
  <sheetFormatPr baseColWidth="10" defaultColWidth="17.33203125" defaultRowHeight="15.75" customHeight="1"/>
  <cols>
    <col min="1" max="1" width="9" customWidth="1"/>
    <col min="2" max="2" width="2.6640625" customWidth="1"/>
    <col min="3" max="3" width="11.5546875" customWidth="1"/>
    <col min="4" max="4" width="18.44140625" customWidth="1"/>
    <col min="5" max="5" width="8.33203125" customWidth="1"/>
    <col min="6" max="7" width="8.6640625" customWidth="1"/>
    <col min="8" max="8" width="11.33203125" customWidth="1"/>
    <col min="9" max="10" width="8.6640625" customWidth="1"/>
    <col min="11" max="11" width="11.88671875" customWidth="1"/>
    <col min="12" max="13" width="8.6640625" customWidth="1"/>
    <col min="14" max="14" width="11.109375" customWidth="1"/>
    <col min="15" max="15" width="2.6640625" customWidth="1"/>
    <col min="16" max="16" width="12.6640625" customWidth="1"/>
    <col min="17" max="257" width="9" customWidth="1"/>
  </cols>
  <sheetData>
    <row r="1" spans="1:257" ht="15.6" customHeight="1">
      <c r="A1" s="146" t="s">
        <v>46</v>
      </c>
      <c r="B1" s="147"/>
      <c r="C1" s="147"/>
      <c r="D1" s="147"/>
      <c r="E1" s="147"/>
      <c r="F1" s="147"/>
      <c r="G1" s="139"/>
      <c r="H1" s="125" t="s">
        <v>27</v>
      </c>
      <c r="I1" s="91" t="s">
        <v>20</v>
      </c>
      <c r="J1" s="93" t="s">
        <v>21</v>
      </c>
      <c r="K1" s="94"/>
      <c r="L1" s="94"/>
      <c r="M1" s="94"/>
      <c r="N1" s="94"/>
      <c r="O1" s="94"/>
      <c r="P1" s="87" t="s">
        <v>22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ht="16.5" customHeight="1" thickBot="1">
      <c r="A2" s="140" t="s">
        <v>45</v>
      </c>
      <c r="B2" s="141"/>
      <c r="C2" s="141"/>
      <c r="D2" s="141"/>
      <c r="E2" s="141"/>
      <c r="F2" s="141"/>
      <c r="G2" s="142"/>
      <c r="H2" s="126"/>
      <c r="I2" s="92"/>
      <c r="J2" s="2" t="s">
        <v>0</v>
      </c>
      <c r="K2" s="3">
        <v>2</v>
      </c>
      <c r="L2" s="3">
        <v>3</v>
      </c>
      <c r="M2" s="3">
        <v>5</v>
      </c>
      <c r="N2" s="89" t="s">
        <v>1</v>
      </c>
      <c r="O2" s="90"/>
      <c r="P2" s="8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ht="15.6">
      <c r="A3" s="140"/>
      <c r="B3" s="141"/>
      <c r="C3" s="141"/>
      <c r="D3" s="141"/>
      <c r="E3" s="141"/>
      <c r="F3" s="141"/>
      <c r="G3" s="142"/>
      <c r="H3" s="127" t="s">
        <v>2</v>
      </c>
      <c r="I3" s="4"/>
      <c r="J3" s="5">
        <f t="shared" ref="J3:J7" si="0">M3/(1.0278-(0.0278*5))</f>
        <v>0</v>
      </c>
      <c r="K3" s="5">
        <f t="shared" ref="K3:L3" si="1">ROUND(($J3*(1.0278-(0.0278*K$2)))/$P$8,0/5)*$P$8</f>
        <v>0</v>
      </c>
      <c r="L3" s="5">
        <f t="shared" si="1"/>
        <v>0</v>
      </c>
      <c r="M3" s="5">
        <f t="shared" ref="M3:M7" si="2">I3*N3</f>
        <v>0</v>
      </c>
      <c r="N3" s="99">
        <v>1.115</v>
      </c>
      <c r="O3" s="100"/>
      <c r="P3" s="6">
        <v>2.5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ht="15.6">
      <c r="A4" s="140"/>
      <c r="B4" s="141"/>
      <c r="C4" s="141"/>
      <c r="D4" s="141"/>
      <c r="E4" s="141"/>
      <c r="F4" s="141"/>
      <c r="G4" s="142"/>
      <c r="H4" s="128" t="s">
        <v>3</v>
      </c>
      <c r="I4" s="7"/>
      <c r="J4" s="8">
        <f t="shared" si="0"/>
        <v>0</v>
      </c>
      <c r="K4" s="8">
        <f t="shared" ref="K4:L4" si="3">ROUND(($J4*(1.0278-(0.0278*K$2)))/$P$8,0/5)*$P$8</f>
        <v>0</v>
      </c>
      <c r="L4" s="8">
        <f t="shared" si="3"/>
        <v>0</v>
      </c>
      <c r="M4" s="9">
        <f t="shared" si="2"/>
        <v>0</v>
      </c>
      <c r="N4" s="83">
        <v>1.075</v>
      </c>
      <c r="O4" s="84"/>
      <c r="P4" s="10">
        <v>2.5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ht="15.6">
      <c r="A5" s="140"/>
      <c r="B5" s="141"/>
      <c r="C5" s="141"/>
      <c r="D5" s="141"/>
      <c r="E5" s="141"/>
      <c r="F5" s="141"/>
      <c r="G5" s="142"/>
      <c r="H5" s="128" t="s">
        <v>4</v>
      </c>
      <c r="I5" s="7"/>
      <c r="J5" s="8">
        <f t="shared" si="0"/>
        <v>0</v>
      </c>
      <c r="K5" s="8">
        <f t="shared" ref="K5:L5" si="4">ROUND(($J5*(1.0278-(0.0278*K$2)))/$P$8,0/5)*$P$8</f>
        <v>0</v>
      </c>
      <c r="L5" s="8">
        <f t="shared" si="4"/>
        <v>0</v>
      </c>
      <c r="M5" s="9">
        <f t="shared" si="2"/>
        <v>0</v>
      </c>
      <c r="N5" s="83">
        <v>1.085</v>
      </c>
      <c r="O5" s="84"/>
      <c r="P5" s="10">
        <v>2.5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ht="15.6">
      <c r="A6" s="140"/>
      <c r="B6" s="141"/>
      <c r="C6" s="141"/>
      <c r="D6" s="141"/>
      <c r="E6" s="141"/>
      <c r="F6" s="141"/>
      <c r="G6" s="142"/>
      <c r="H6" s="128" t="s">
        <v>5</v>
      </c>
      <c r="I6" s="7"/>
      <c r="J6" s="8">
        <f t="shared" si="0"/>
        <v>0</v>
      </c>
      <c r="K6" s="8">
        <f t="shared" ref="K6:L6" si="5">ROUND(($J6*(1.0278-(0.0278*K$2)))/$P$8,0/5)*$P$8</f>
        <v>0</v>
      </c>
      <c r="L6" s="8">
        <f t="shared" si="5"/>
        <v>0</v>
      </c>
      <c r="M6" s="9">
        <f t="shared" si="2"/>
        <v>0</v>
      </c>
      <c r="N6" s="83">
        <v>1</v>
      </c>
      <c r="O6" s="84"/>
      <c r="P6" s="10">
        <v>2.5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ht="16.5" customHeight="1" thickBot="1">
      <c r="A7" s="140"/>
      <c r="B7" s="141"/>
      <c r="C7" s="141"/>
      <c r="D7" s="141"/>
      <c r="E7" s="141"/>
      <c r="F7" s="141"/>
      <c r="G7" s="142"/>
      <c r="H7" s="129" t="s">
        <v>6</v>
      </c>
      <c r="I7" s="11"/>
      <c r="J7" s="12">
        <f t="shared" si="0"/>
        <v>0</v>
      </c>
      <c r="K7" s="12">
        <f t="shared" ref="K7:L7" si="6">ROUND(($J7*(1.0278-(0.0278*K$2)))/$P$8,0/5)*$P$8</f>
        <v>0</v>
      </c>
      <c r="L7" s="12">
        <f t="shared" si="6"/>
        <v>0</v>
      </c>
      <c r="M7" s="13">
        <f t="shared" si="2"/>
        <v>0</v>
      </c>
      <c r="N7" s="85">
        <v>1.115</v>
      </c>
      <c r="O7" s="86"/>
      <c r="P7" s="14">
        <v>2.5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ht="16.5" customHeight="1" thickBot="1">
      <c r="A8" s="143"/>
      <c r="B8" s="144"/>
      <c r="C8" s="144"/>
      <c r="D8" s="144"/>
      <c r="E8" s="144"/>
      <c r="F8" s="144"/>
      <c r="G8" s="145"/>
      <c r="H8" s="148" t="s">
        <v>47</v>
      </c>
      <c r="I8" s="98"/>
      <c r="J8" s="98"/>
      <c r="K8" s="98"/>
      <c r="L8" s="98"/>
      <c r="M8" s="98"/>
      <c r="N8" s="98"/>
      <c r="O8" s="98"/>
      <c r="P8" s="15">
        <v>2.5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ht="12" customHeight="1">
      <c r="A9" s="1"/>
      <c r="B9" s="1"/>
      <c r="C9" s="1"/>
      <c r="D9" s="130"/>
      <c r="E9" s="16"/>
      <c r="F9" s="16"/>
      <c r="G9" s="16"/>
      <c r="H9" s="16"/>
      <c r="I9" s="16"/>
      <c r="J9" s="16"/>
      <c r="K9" s="16"/>
      <c r="L9" s="1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2" customHeight="1" thickBot="1">
      <c r="A10" s="1"/>
      <c r="B10" s="17" t="s">
        <v>7</v>
      </c>
      <c r="C10" s="18"/>
      <c r="D10" s="19"/>
      <c r="E10" s="18"/>
      <c r="F10" s="152" t="s">
        <v>30</v>
      </c>
      <c r="G10" s="152"/>
      <c r="H10" s="152"/>
      <c r="I10" s="153" t="s">
        <v>31</v>
      </c>
      <c r="J10" s="153"/>
      <c r="K10" s="153"/>
      <c r="L10" s="153" t="s">
        <v>32</v>
      </c>
      <c r="M10" s="153"/>
      <c r="N10" s="153"/>
      <c r="O10" s="2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ht="12" customHeight="1">
      <c r="A11" s="1"/>
      <c r="B11" s="21"/>
      <c r="C11" s="103" t="s">
        <v>8</v>
      </c>
      <c r="D11" s="95"/>
      <c r="E11" s="105" t="s">
        <v>9</v>
      </c>
      <c r="F11" s="149" t="s">
        <v>23</v>
      </c>
      <c r="G11" s="150" t="s">
        <v>24</v>
      </c>
      <c r="H11" s="151" t="s">
        <v>25</v>
      </c>
      <c r="I11" s="149" t="s">
        <v>23</v>
      </c>
      <c r="J11" s="150" t="s">
        <v>24</v>
      </c>
      <c r="K11" s="151" t="s">
        <v>25</v>
      </c>
      <c r="L11" s="149" t="s">
        <v>23</v>
      </c>
      <c r="M11" s="150" t="s">
        <v>24</v>
      </c>
      <c r="N11" s="151" t="s">
        <v>25</v>
      </c>
      <c r="O11" s="2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ht="12" customHeight="1" thickBot="1">
      <c r="A12" s="1"/>
      <c r="B12" s="21"/>
      <c r="C12" s="96"/>
      <c r="D12" s="97"/>
      <c r="E12" s="106"/>
      <c r="F12" s="136" t="s">
        <v>41</v>
      </c>
      <c r="G12" s="137" t="s">
        <v>44</v>
      </c>
      <c r="H12" s="138" t="s">
        <v>43</v>
      </c>
      <c r="I12" s="136" t="s">
        <v>41</v>
      </c>
      <c r="J12" s="137" t="s">
        <v>44</v>
      </c>
      <c r="K12" s="138" t="s">
        <v>43</v>
      </c>
      <c r="L12" s="136" t="s">
        <v>41</v>
      </c>
      <c r="M12" s="137" t="s">
        <v>44</v>
      </c>
      <c r="N12" s="138" t="s">
        <v>43</v>
      </c>
      <c r="O12" s="2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ht="12" customHeight="1">
      <c r="A13" s="1"/>
      <c r="B13" s="21"/>
      <c r="C13" s="104"/>
      <c r="D13" s="94"/>
      <c r="E13" s="94"/>
      <c r="F13" s="23" t="s">
        <v>10</v>
      </c>
      <c r="G13" s="24" t="s">
        <v>11</v>
      </c>
      <c r="H13" s="25" t="s">
        <v>12</v>
      </c>
      <c r="I13" s="23" t="s">
        <v>10</v>
      </c>
      <c r="J13" s="24" t="s">
        <v>11</v>
      </c>
      <c r="K13" s="25" t="s">
        <v>12</v>
      </c>
      <c r="L13" s="26" t="s">
        <v>10</v>
      </c>
      <c r="M13" s="24" t="s">
        <v>11</v>
      </c>
      <c r="N13" s="25" t="s">
        <v>12</v>
      </c>
      <c r="O13" s="115"/>
      <c r="P13" s="116" t="s">
        <v>29</v>
      </c>
      <c r="Q13" s="117"/>
      <c r="R13" s="117"/>
      <c r="S13" s="117"/>
      <c r="T13" s="117"/>
      <c r="U13" s="118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ht="12" customHeight="1">
      <c r="A14" s="1"/>
      <c r="B14" s="21"/>
      <c r="C14" s="131" t="s">
        <v>36</v>
      </c>
      <c r="D14" s="111" t="s">
        <v>26</v>
      </c>
      <c r="E14" s="27" t="s">
        <v>11</v>
      </c>
      <c r="F14" s="28">
        <v>45</v>
      </c>
      <c r="G14" s="29">
        <v>45</v>
      </c>
      <c r="H14" s="30">
        <v>45</v>
      </c>
      <c r="I14" s="28">
        <v>45</v>
      </c>
      <c r="J14" s="29">
        <v>45</v>
      </c>
      <c r="K14" s="30">
        <v>45</v>
      </c>
      <c r="L14" s="31">
        <v>45</v>
      </c>
      <c r="M14" s="29">
        <v>45</v>
      </c>
      <c r="N14" s="30">
        <v>45</v>
      </c>
      <c r="O14" s="115"/>
      <c r="P14" s="119"/>
      <c r="Q14" s="120"/>
      <c r="R14" s="120"/>
      <c r="S14" s="120"/>
      <c r="T14" s="120"/>
      <c r="U14" s="12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ht="12" customHeight="1">
      <c r="A15" s="1"/>
      <c r="B15" s="21"/>
      <c r="C15" s="101"/>
      <c r="D15" s="107"/>
      <c r="E15" s="32" t="s">
        <v>12</v>
      </c>
      <c r="F15" s="33">
        <f t="shared" ref="F15:N15" si="7">FLOOR(PRODUCT(0.4,F18),5)</f>
        <v>0</v>
      </c>
      <c r="G15" s="34">
        <f t="shared" si="7"/>
        <v>0</v>
      </c>
      <c r="H15" s="35">
        <f t="shared" si="7"/>
        <v>0</v>
      </c>
      <c r="I15" s="33">
        <f t="shared" si="7"/>
        <v>0</v>
      </c>
      <c r="J15" s="34">
        <f t="shared" si="7"/>
        <v>0</v>
      </c>
      <c r="K15" s="35">
        <f t="shared" si="7"/>
        <v>0</v>
      </c>
      <c r="L15" s="36">
        <f t="shared" si="7"/>
        <v>0</v>
      </c>
      <c r="M15" s="34">
        <f t="shared" si="7"/>
        <v>0</v>
      </c>
      <c r="N15" s="35">
        <f t="shared" si="7"/>
        <v>0</v>
      </c>
      <c r="O15" s="115"/>
      <c r="P15" s="119"/>
      <c r="Q15" s="120"/>
      <c r="R15" s="120"/>
      <c r="S15" s="120"/>
      <c r="T15" s="120"/>
      <c r="U15" s="12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ht="12" customHeight="1">
      <c r="A16" s="1"/>
      <c r="B16" s="21"/>
      <c r="C16" s="101"/>
      <c r="D16" s="107"/>
      <c r="E16" s="32" t="s">
        <v>13</v>
      </c>
      <c r="F16" s="33">
        <f t="shared" ref="F16:N16" si="8">FLOOR(PRODUCT(0.6,F18),5)</f>
        <v>0</v>
      </c>
      <c r="G16" s="34">
        <f t="shared" si="8"/>
        <v>0</v>
      </c>
      <c r="H16" s="35">
        <f t="shared" si="8"/>
        <v>0</v>
      </c>
      <c r="I16" s="33">
        <f t="shared" si="8"/>
        <v>0</v>
      </c>
      <c r="J16" s="34">
        <f t="shared" si="8"/>
        <v>0</v>
      </c>
      <c r="K16" s="35">
        <f t="shared" si="8"/>
        <v>0</v>
      </c>
      <c r="L16" s="36">
        <f t="shared" si="8"/>
        <v>0</v>
      </c>
      <c r="M16" s="34">
        <f t="shared" si="8"/>
        <v>0</v>
      </c>
      <c r="N16" s="35">
        <f t="shared" si="8"/>
        <v>5</v>
      </c>
      <c r="O16" s="115"/>
      <c r="P16" s="119"/>
      <c r="Q16" s="120"/>
      <c r="R16" s="120"/>
      <c r="S16" s="120"/>
      <c r="T16" s="120"/>
      <c r="U16" s="12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ht="12" customHeight="1">
      <c r="A17" s="1"/>
      <c r="B17" s="21"/>
      <c r="C17" s="101"/>
      <c r="D17" s="107"/>
      <c r="E17" s="32" t="s">
        <v>14</v>
      </c>
      <c r="F17" s="33">
        <f t="shared" ref="F17:N17" si="9">FLOOR(PRODUCT(0.8,F18),5)</f>
        <v>0</v>
      </c>
      <c r="G17" s="34">
        <f t="shared" si="9"/>
        <v>0</v>
      </c>
      <c r="H17" s="35">
        <f t="shared" si="9"/>
        <v>0</v>
      </c>
      <c r="I17" s="33">
        <f t="shared" si="9"/>
        <v>0</v>
      </c>
      <c r="J17" s="34">
        <f t="shared" si="9"/>
        <v>0</v>
      </c>
      <c r="K17" s="35">
        <f t="shared" si="9"/>
        <v>0</v>
      </c>
      <c r="L17" s="36">
        <f t="shared" si="9"/>
        <v>0</v>
      </c>
      <c r="M17" s="34">
        <f t="shared" si="9"/>
        <v>0</v>
      </c>
      <c r="N17" s="35">
        <f t="shared" si="9"/>
        <v>5</v>
      </c>
      <c r="O17" s="115"/>
      <c r="P17" s="119"/>
      <c r="Q17" s="120"/>
      <c r="R17" s="120"/>
      <c r="S17" s="120"/>
      <c r="T17" s="120"/>
      <c r="U17" s="12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ht="12" customHeight="1">
      <c r="A18" s="1"/>
      <c r="B18" s="21"/>
      <c r="C18" s="101"/>
      <c r="D18" s="113" t="s">
        <v>40</v>
      </c>
      <c r="E18" s="112"/>
      <c r="F18" s="37">
        <f>I3</f>
        <v>0</v>
      </c>
      <c r="G18" s="38">
        <f>ROUNDDOWN((F18*0.8)/$P$3,0)*$P$3</f>
        <v>0</v>
      </c>
      <c r="H18" s="39">
        <f>ROUND((F18*$N$3)/$P$3,0)*$P$3</f>
        <v>0</v>
      </c>
      <c r="I18" s="37">
        <f>F18+$P$3</f>
        <v>2.5</v>
      </c>
      <c r="J18" s="38">
        <f>ROUNDDOWN((I18*0.8)/$P$3,0)*$P$3</f>
        <v>0</v>
      </c>
      <c r="K18" s="39">
        <f>H18+5</f>
        <v>5</v>
      </c>
      <c r="L18" s="40">
        <f>I18+$P$3</f>
        <v>5</v>
      </c>
      <c r="M18" s="38">
        <f>ROUNDDOWN((L18*0.8)/$P$3,0)*$P$3</f>
        <v>2.5</v>
      </c>
      <c r="N18" s="39">
        <f>K18+5</f>
        <v>10</v>
      </c>
      <c r="O18" s="115"/>
      <c r="P18" s="119"/>
      <c r="Q18" s="120"/>
      <c r="R18" s="120"/>
      <c r="S18" s="120"/>
      <c r="T18" s="120"/>
      <c r="U18" s="12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ht="12" customHeight="1">
      <c r="A19" s="1"/>
      <c r="B19" s="21"/>
      <c r="C19" s="41"/>
      <c r="D19" s="108"/>
      <c r="E19" s="100"/>
      <c r="F19" s="23" t="s">
        <v>10</v>
      </c>
      <c r="G19" s="24"/>
      <c r="H19" s="42">
        <v>1</v>
      </c>
      <c r="I19" s="43"/>
      <c r="J19" s="24" t="s">
        <v>15</v>
      </c>
      <c r="K19" s="25"/>
      <c r="L19" s="26" t="s">
        <v>10</v>
      </c>
      <c r="M19" s="24"/>
      <c r="N19" s="42">
        <v>2</v>
      </c>
      <c r="O19" s="115"/>
      <c r="P19" s="119"/>
      <c r="Q19" s="120"/>
      <c r="R19" s="120"/>
      <c r="S19" s="120"/>
      <c r="T19" s="120"/>
      <c r="U19" s="12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ht="12" customHeight="1">
      <c r="A20" s="1"/>
      <c r="B20" s="21"/>
      <c r="C20" s="132" t="s">
        <v>37</v>
      </c>
      <c r="D20" s="111" t="s">
        <v>26</v>
      </c>
      <c r="E20" s="32" t="s">
        <v>11</v>
      </c>
      <c r="F20" s="28">
        <v>45</v>
      </c>
      <c r="G20" s="44"/>
      <c r="H20" s="30">
        <v>45</v>
      </c>
      <c r="I20" s="45"/>
      <c r="J20" s="29">
        <v>45</v>
      </c>
      <c r="K20" s="46"/>
      <c r="L20" s="31">
        <v>45</v>
      </c>
      <c r="M20" s="44"/>
      <c r="N20" s="30">
        <v>45</v>
      </c>
      <c r="O20" s="115"/>
      <c r="P20" s="122"/>
      <c r="Q20" s="123"/>
      <c r="R20" s="123"/>
      <c r="S20" s="123"/>
      <c r="T20" s="123"/>
      <c r="U20" s="124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ht="12" customHeight="1">
      <c r="A21" s="1"/>
      <c r="B21" s="21"/>
      <c r="C21" s="101"/>
      <c r="D21" s="107"/>
      <c r="E21" s="32" t="s">
        <v>12</v>
      </c>
      <c r="F21" s="33">
        <f>FLOOR(PRODUCT(0.5,F24),5)</f>
        <v>0</v>
      </c>
      <c r="G21" s="47"/>
      <c r="H21" s="35">
        <f>FLOOR(PRODUCT(0.5,H24),5)</f>
        <v>0</v>
      </c>
      <c r="I21" s="48"/>
      <c r="J21" s="34">
        <f>FLOOR(PRODUCT(0.5,J24),5)</f>
        <v>0</v>
      </c>
      <c r="K21" s="49"/>
      <c r="L21" s="36">
        <f>FLOOR(PRODUCT(0.5,L24),5)</f>
        <v>0</v>
      </c>
      <c r="M21" s="47"/>
      <c r="N21" s="35">
        <f>FLOOR(PRODUCT(0.5,N24),5)</f>
        <v>0</v>
      </c>
      <c r="O21" s="2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ht="12" customHeight="1">
      <c r="A22" s="1"/>
      <c r="B22" s="21"/>
      <c r="C22" s="101"/>
      <c r="D22" s="107"/>
      <c r="E22" s="32" t="s">
        <v>13</v>
      </c>
      <c r="F22" s="33">
        <f>FLOOR(PRODUCT(0.7,F24),5)</f>
        <v>0</v>
      </c>
      <c r="G22" s="47"/>
      <c r="H22" s="35">
        <f>FLOOR(PRODUCT(0.7,H24),5)</f>
        <v>0</v>
      </c>
      <c r="I22" s="48"/>
      <c r="J22" s="34">
        <f>FLOOR(PRODUCT(0.7,J24),5)</f>
        <v>0</v>
      </c>
      <c r="K22" s="49"/>
      <c r="L22" s="36">
        <f>FLOOR(PRODUCT(0.7,L24),5)</f>
        <v>0</v>
      </c>
      <c r="M22" s="47"/>
      <c r="N22" s="35">
        <f>FLOOR(PRODUCT(0.7,N24),5)</f>
        <v>0</v>
      </c>
      <c r="O22" s="2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12" customHeight="1">
      <c r="A23" s="1"/>
      <c r="B23" s="21"/>
      <c r="C23" s="101"/>
      <c r="D23" s="107"/>
      <c r="E23" s="32" t="s">
        <v>14</v>
      </c>
      <c r="F23" s="33">
        <f>FLOOR(PRODUCT(0.9,F24),5)</f>
        <v>0</v>
      </c>
      <c r="G23" s="47"/>
      <c r="H23" s="35">
        <f>FLOOR(PRODUCT(0.9,H24),5)</f>
        <v>0</v>
      </c>
      <c r="I23" s="48"/>
      <c r="J23" s="34">
        <f>FLOOR(PRODUCT(0.9,J24),5)</f>
        <v>0</v>
      </c>
      <c r="K23" s="49"/>
      <c r="L23" s="36">
        <f>FLOOR(PRODUCT(0.9,L24),5)</f>
        <v>0</v>
      </c>
      <c r="M23" s="47"/>
      <c r="N23" s="35">
        <f>FLOOR(PRODUCT(0.9,N24),5)</f>
        <v>0</v>
      </c>
      <c r="O23" s="2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12" customHeight="1">
      <c r="A24" s="1"/>
      <c r="B24" s="21"/>
      <c r="C24" s="101"/>
      <c r="D24" s="114" t="s">
        <v>40</v>
      </c>
      <c r="E24" s="86"/>
      <c r="F24" s="37">
        <f>I4</f>
        <v>0</v>
      </c>
      <c r="G24" s="50"/>
      <c r="H24" s="39">
        <f>ROUNDDOWN(((F24*$N$4)/(1.0278-(0.0278*5))*(1.0278-(0.0278*H19)))/$P$8,0)*$P$8</f>
        <v>0</v>
      </c>
      <c r="I24" s="51"/>
      <c r="J24" s="38">
        <f>ROUNDDOWN((F24*0.9)/$P$8,0)*$P$8</f>
        <v>0</v>
      </c>
      <c r="K24" s="52"/>
      <c r="L24" s="40">
        <f>F24+$P$4</f>
        <v>2.5</v>
      </c>
      <c r="M24" s="50"/>
      <c r="N24" s="39">
        <f>ROUNDDOWN(((L24*$N$4)/(1.0278-(0.0278*5))*(1.0278-(0.0278*N19)))/$P$8,0)*$P$8</f>
        <v>2.5</v>
      </c>
      <c r="O24" s="2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ht="12" customHeight="1">
      <c r="A25" s="1"/>
      <c r="B25" s="21"/>
      <c r="C25" s="104"/>
      <c r="D25" s="94"/>
      <c r="E25" s="94"/>
      <c r="F25" s="23"/>
      <c r="G25" s="24" t="s">
        <v>15</v>
      </c>
      <c r="H25" s="25"/>
      <c r="I25" s="23" t="s">
        <v>10</v>
      </c>
      <c r="J25" s="24"/>
      <c r="K25" s="42">
        <v>1</v>
      </c>
      <c r="L25" s="26"/>
      <c r="M25" s="24" t="s">
        <v>15</v>
      </c>
      <c r="N25" s="25"/>
      <c r="O25" s="2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12" customHeight="1">
      <c r="A26" s="1"/>
      <c r="B26" s="21"/>
      <c r="C26" s="132" t="s">
        <v>38</v>
      </c>
      <c r="D26" s="111" t="s">
        <v>26</v>
      </c>
      <c r="E26" s="32" t="s">
        <v>11</v>
      </c>
      <c r="F26" s="45"/>
      <c r="G26" s="29">
        <v>45</v>
      </c>
      <c r="H26" s="46"/>
      <c r="I26" s="28">
        <v>45</v>
      </c>
      <c r="J26" s="44"/>
      <c r="K26" s="30">
        <v>45</v>
      </c>
      <c r="L26" s="44"/>
      <c r="M26" s="29">
        <v>45</v>
      </c>
      <c r="N26" s="46"/>
      <c r="O26" s="2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ht="12" customHeight="1">
      <c r="A27" s="1"/>
      <c r="B27" s="21"/>
      <c r="C27" s="101"/>
      <c r="D27" s="107"/>
      <c r="E27" s="32" t="s">
        <v>12</v>
      </c>
      <c r="F27" s="48"/>
      <c r="G27" s="34">
        <f>FLOOR(PRODUCT(0.55,G30),5)</f>
        <v>0</v>
      </c>
      <c r="H27" s="49"/>
      <c r="I27" s="33">
        <f>FLOOR(PRODUCT(0.55,I30),5)</f>
        <v>0</v>
      </c>
      <c r="J27" s="47"/>
      <c r="K27" s="35">
        <f>FLOOR(PRODUCT(0.55,K30),5)</f>
        <v>0</v>
      </c>
      <c r="L27" s="47"/>
      <c r="M27" s="34">
        <f>FLOOR(PRODUCT(0.55,M30),5)</f>
        <v>0</v>
      </c>
      <c r="N27" s="49"/>
      <c r="O27" s="2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ht="12" customHeight="1">
      <c r="A28" s="1"/>
      <c r="B28" s="21"/>
      <c r="C28" s="101"/>
      <c r="D28" s="107"/>
      <c r="E28" s="32" t="s">
        <v>13</v>
      </c>
      <c r="F28" s="48"/>
      <c r="G28" s="34">
        <f>FLOOR(PRODUCT(0.7,G30),5)</f>
        <v>0</v>
      </c>
      <c r="H28" s="49"/>
      <c r="I28" s="33">
        <f>FLOOR(PRODUCT(0.7,I30),5)</f>
        <v>0</v>
      </c>
      <c r="J28" s="47"/>
      <c r="K28" s="35">
        <f>FLOOR(PRODUCT(0.7,K30),5)</f>
        <v>0</v>
      </c>
      <c r="L28" s="47"/>
      <c r="M28" s="34">
        <f>FLOOR(PRODUCT(0.7,M30),5)</f>
        <v>0</v>
      </c>
      <c r="N28" s="49"/>
      <c r="O28" s="2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ht="12" customHeight="1">
      <c r="A29" s="1"/>
      <c r="B29" s="21"/>
      <c r="C29" s="101"/>
      <c r="D29" s="107"/>
      <c r="E29" s="32" t="s">
        <v>14</v>
      </c>
      <c r="F29" s="48"/>
      <c r="G29" s="34">
        <f>FLOOR(PRODUCT(0.85,G30),5)</f>
        <v>0</v>
      </c>
      <c r="H29" s="49"/>
      <c r="I29" s="33">
        <f>FLOOR(PRODUCT(0.85,I30),5)</f>
        <v>0</v>
      </c>
      <c r="J29" s="47"/>
      <c r="K29" s="35">
        <f>FLOOR(PRODUCT(0.85,K30),5)</f>
        <v>0</v>
      </c>
      <c r="L29" s="47"/>
      <c r="M29" s="34">
        <f>FLOOR(PRODUCT(0.85,M30),5)</f>
        <v>0</v>
      </c>
      <c r="N29" s="49"/>
      <c r="O29" s="2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ht="12" customHeight="1">
      <c r="A30" s="1"/>
      <c r="B30" s="21"/>
      <c r="C30" s="101"/>
      <c r="D30" s="114" t="s">
        <v>40</v>
      </c>
      <c r="E30" s="86"/>
      <c r="F30" s="51"/>
      <c r="G30" s="38">
        <f>I5</f>
        <v>0</v>
      </c>
      <c r="H30" s="52"/>
      <c r="I30" s="37">
        <f>G30</f>
        <v>0</v>
      </c>
      <c r="J30" s="50"/>
      <c r="K30" s="39">
        <f>ROUNDDOWN(((I30*$N$5)/(1.0278-(0.0278*5))*(1.0278-(0.0278*K25)))/$P$8,0)*$P$8</f>
        <v>0</v>
      </c>
      <c r="L30" s="50"/>
      <c r="M30" s="38">
        <f>I30</f>
        <v>0</v>
      </c>
      <c r="N30" s="52"/>
      <c r="O30" s="2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ht="12" customHeight="1">
      <c r="A31" s="1"/>
      <c r="B31" s="21"/>
      <c r="C31" s="110"/>
      <c r="D31" s="94"/>
      <c r="E31" s="94"/>
      <c r="F31" s="23" t="s">
        <v>12</v>
      </c>
      <c r="G31" s="24"/>
      <c r="H31" s="25"/>
      <c r="I31" s="23" t="s">
        <v>12</v>
      </c>
      <c r="J31" s="53"/>
      <c r="K31" s="25"/>
      <c r="L31" s="26" t="s">
        <v>12</v>
      </c>
      <c r="M31" s="24"/>
      <c r="N31" s="25"/>
      <c r="O31" s="2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ht="12" customHeight="1">
      <c r="A32" s="1"/>
      <c r="B32" s="21"/>
      <c r="C32" s="132" t="s">
        <v>39</v>
      </c>
      <c r="D32" s="111" t="s">
        <v>26</v>
      </c>
      <c r="E32" s="32" t="s">
        <v>11</v>
      </c>
      <c r="F32" s="33">
        <f>FLOOR(PRODUCT(0.4,F35),5)</f>
        <v>0</v>
      </c>
      <c r="G32" s="54"/>
      <c r="H32" s="55"/>
      <c r="I32" s="56">
        <f>FLOOR(PRODUCT(0.4,I35),5)</f>
        <v>0</v>
      </c>
      <c r="J32" s="54"/>
      <c r="K32" s="55"/>
      <c r="L32" s="36">
        <f>FLOOR(PRODUCT(0.4,L35),5)</f>
        <v>0</v>
      </c>
      <c r="M32" s="54"/>
      <c r="N32" s="55"/>
      <c r="O32" s="2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ht="12" customHeight="1">
      <c r="A33" s="1"/>
      <c r="B33" s="21"/>
      <c r="C33" s="101"/>
      <c r="D33" s="107"/>
      <c r="E33" s="32" t="s">
        <v>13</v>
      </c>
      <c r="F33" s="33">
        <f>FLOOR(PRODUCT(0.6,F35),5)</f>
        <v>0</v>
      </c>
      <c r="G33" s="57"/>
      <c r="H33" s="58"/>
      <c r="I33" s="56">
        <f>FLOOR(PRODUCT(0.6,I35),5)</f>
        <v>0</v>
      </c>
      <c r="J33" s="57"/>
      <c r="K33" s="58"/>
      <c r="L33" s="36">
        <f>FLOOR(PRODUCT(0.6,L35),5)</f>
        <v>0</v>
      </c>
      <c r="M33" s="57"/>
      <c r="N33" s="58"/>
      <c r="O33" s="2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ht="12" customHeight="1">
      <c r="A34" s="1"/>
      <c r="B34" s="21"/>
      <c r="C34" s="101"/>
      <c r="D34" s="107"/>
      <c r="E34" s="32" t="s">
        <v>14</v>
      </c>
      <c r="F34" s="33">
        <f>FLOOR(PRODUCT(0.85,F35),5)</f>
        <v>0</v>
      </c>
      <c r="G34" s="57"/>
      <c r="H34" s="58"/>
      <c r="I34" s="56">
        <f>FLOOR(PRODUCT(0.85,I35),5)</f>
        <v>0</v>
      </c>
      <c r="J34" s="57"/>
      <c r="K34" s="58"/>
      <c r="L34" s="36">
        <f>FLOOR(PRODUCT(0.85,L35),5)</f>
        <v>0</v>
      </c>
      <c r="M34" s="57"/>
      <c r="N34" s="58"/>
      <c r="O34" s="2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ht="12" customHeight="1">
      <c r="A35" s="1"/>
      <c r="B35" s="21"/>
      <c r="C35" s="101"/>
      <c r="D35" s="114" t="s">
        <v>40</v>
      </c>
      <c r="E35" s="86"/>
      <c r="F35" s="37">
        <f>I6</f>
        <v>0</v>
      </c>
      <c r="G35" s="59"/>
      <c r="H35" s="60"/>
      <c r="I35" s="61">
        <f>F35+$P$6</f>
        <v>2.5</v>
      </c>
      <c r="J35" s="59"/>
      <c r="K35" s="60"/>
      <c r="L35" s="40">
        <f>I35+$P$6</f>
        <v>5</v>
      </c>
      <c r="M35" s="59"/>
      <c r="N35" s="60"/>
      <c r="O35" s="2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ht="12" customHeight="1">
      <c r="A36" s="1"/>
      <c r="B36" s="21"/>
      <c r="C36" s="110"/>
      <c r="D36" s="94"/>
      <c r="E36" s="94"/>
      <c r="F36" s="23"/>
      <c r="G36" s="24"/>
      <c r="H36" s="25" t="s">
        <v>16</v>
      </c>
      <c r="I36" s="43"/>
      <c r="J36" s="62"/>
      <c r="K36" s="25" t="s">
        <v>16</v>
      </c>
      <c r="L36" s="26"/>
      <c r="M36" s="24"/>
      <c r="N36" s="25" t="s">
        <v>16</v>
      </c>
      <c r="O36" s="2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ht="12" customHeight="1">
      <c r="A37" s="1"/>
      <c r="B37" s="21"/>
      <c r="C37" s="102" t="s">
        <v>6</v>
      </c>
      <c r="D37" s="111" t="s">
        <v>26</v>
      </c>
      <c r="E37" s="32" t="s">
        <v>11</v>
      </c>
      <c r="F37" s="63"/>
      <c r="G37" s="54"/>
      <c r="H37" s="30">
        <v>45</v>
      </c>
      <c r="I37" s="45"/>
      <c r="J37" s="64"/>
      <c r="K37" s="30">
        <v>45</v>
      </c>
      <c r="L37" s="64"/>
      <c r="M37" s="54"/>
      <c r="N37" s="30">
        <v>45</v>
      </c>
      <c r="O37" s="2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ht="12" customHeight="1">
      <c r="A38" s="1"/>
      <c r="B38" s="21"/>
      <c r="C38" s="101"/>
      <c r="D38" s="107"/>
      <c r="E38" s="32" t="s">
        <v>12</v>
      </c>
      <c r="F38" s="63"/>
      <c r="G38" s="57"/>
      <c r="H38" s="35">
        <f>FLOOR(PRODUCT(0.55,H41),5)</f>
        <v>0</v>
      </c>
      <c r="I38" s="48"/>
      <c r="J38" s="64"/>
      <c r="K38" s="35">
        <f>FLOOR(PRODUCT(0.55,K41),5)</f>
        <v>0</v>
      </c>
      <c r="L38" s="64"/>
      <c r="M38" s="57"/>
      <c r="N38" s="35">
        <f>FLOOR(PRODUCT(0.55,N41),5)</f>
        <v>0</v>
      </c>
      <c r="O38" s="2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ht="12" customHeight="1">
      <c r="A39" s="1"/>
      <c r="B39" s="21"/>
      <c r="C39" s="101"/>
      <c r="D39" s="107"/>
      <c r="E39" s="32" t="s">
        <v>13</v>
      </c>
      <c r="F39" s="63"/>
      <c r="G39" s="57"/>
      <c r="H39" s="35">
        <f>FLOOR(PRODUCT(0.7,H41),5)</f>
        <v>0</v>
      </c>
      <c r="I39" s="48"/>
      <c r="J39" s="64"/>
      <c r="K39" s="35">
        <f>FLOOR(PRODUCT(0.7,K41),5)</f>
        <v>0</v>
      </c>
      <c r="L39" s="64"/>
      <c r="M39" s="57"/>
      <c r="N39" s="35">
        <f>FLOOR(PRODUCT(0.7,N41),5)</f>
        <v>0</v>
      </c>
      <c r="O39" s="2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ht="12" customHeight="1">
      <c r="A40" s="1"/>
      <c r="B40" s="21"/>
      <c r="C40" s="101"/>
      <c r="D40" s="107"/>
      <c r="E40" s="32" t="s">
        <v>14</v>
      </c>
      <c r="F40" s="63"/>
      <c r="G40" s="57"/>
      <c r="H40" s="35">
        <f>FLOOR(PRODUCT(0.85,H41),5)</f>
        <v>0</v>
      </c>
      <c r="I40" s="48"/>
      <c r="J40" s="64"/>
      <c r="K40" s="35">
        <f>FLOOR(PRODUCT(0.85,K41),5)</f>
        <v>0</v>
      </c>
      <c r="L40" s="64"/>
      <c r="M40" s="57"/>
      <c r="N40" s="35">
        <f>FLOOR(PRODUCT(0.85,N41),5)</f>
        <v>0</v>
      </c>
      <c r="O40" s="2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ht="12" customHeight="1">
      <c r="A41" s="1"/>
      <c r="B41" s="21"/>
      <c r="C41" s="101"/>
      <c r="D41" s="114" t="s">
        <v>40</v>
      </c>
      <c r="E41" s="86"/>
      <c r="F41" s="65"/>
      <c r="G41" s="59"/>
      <c r="H41" s="39">
        <f>I7</f>
        <v>0</v>
      </c>
      <c r="I41" s="51"/>
      <c r="J41" s="66"/>
      <c r="K41" s="39">
        <f>H41+$P$7</f>
        <v>2.5</v>
      </c>
      <c r="L41" s="66"/>
      <c r="M41" s="59"/>
      <c r="N41" s="39">
        <f>K41+$P$7</f>
        <v>5</v>
      </c>
      <c r="O41" s="2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ht="12" customHeight="1">
      <c r="A42" s="1"/>
      <c r="B42" s="21"/>
      <c r="C42" s="67" t="s">
        <v>17</v>
      </c>
      <c r="D42" s="133" t="s">
        <v>40</v>
      </c>
      <c r="E42" s="109"/>
      <c r="F42" s="68"/>
      <c r="G42" s="69" t="s">
        <v>18</v>
      </c>
      <c r="H42" s="70"/>
      <c r="I42" s="68"/>
      <c r="J42" s="69" t="s">
        <v>18</v>
      </c>
      <c r="K42" s="70"/>
      <c r="L42" s="71"/>
      <c r="M42" s="69" t="s">
        <v>18</v>
      </c>
      <c r="N42" s="70"/>
      <c r="O42" s="2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pans="1:257" ht="12" customHeight="1">
      <c r="A43" s="1"/>
      <c r="B43" s="21"/>
      <c r="C43" s="135" t="s">
        <v>42</v>
      </c>
      <c r="D43" s="133" t="s">
        <v>40</v>
      </c>
      <c r="E43" s="109"/>
      <c r="F43" s="68"/>
      <c r="G43" s="69" t="s">
        <v>19</v>
      </c>
      <c r="H43" s="70"/>
      <c r="I43" s="68"/>
      <c r="J43" s="69" t="s">
        <v>19</v>
      </c>
      <c r="K43" s="70"/>
      <c r="L43" s="71"/>
      <c r="M43" s="69" t="s">
        <v>19</v>
      </c>
      <c r="N43" s="70"/>
      <c r="O43" s="2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pans="1:257" ht="12" customHeight="1">
      <c r="A44" s="1"/>
      <c r="B44" s="21"/>
      <c r="C44" s="134" t="s">
        <v>41</v>
      </c>
      <c r="D44" s="98"/>
      <c r="E44" s="98"/>
      <c r="F44" s="72">
        <f>(F14*10)+(F15*5)+(F16*3)+(F17*2)+(F18*25)+(F20*10)+(F21*5)+(F22*3)+(F23*2)+(F24*25)+(F32*10)+(F33*3)+(F34*2)+(F35*5)</f>
        <v>900</v>
      </c>
      <c r="G44" s="73">
        <f>(G14*10)+(G15*5)+(G16*3)+(G17*2)+(G18*10)+(G26*10)+(G27*5)+(G28*3)+(G29*2)+(G30*15)</f>
        <v>900</v>
      </c>
      <c r="H44" s="74">
        <f>(H14*10)+(H15*5)+(H16*3)+(H17*2)+(H18*5)+(H20*10)+(H21*5)+(H22*3)+(H23*2)+(H24*H19)+(H37*10)+(H38*5)+(H39*3)+(H40*2)+(H41*15)</f>
        <v>1350</v>
      </c>
      <c r="I44" s="72">
        <f>(I14*10)+(I15*5)+(I16*3)+(I17*2)+(I18*25)+(I26*10)+(I27*5)+(I28*3)+(I29*2)+(I30*25)+(I32*10)+(I33*3)+(I34*2)+(I35*5)</f>
        <v>975</v>
      </c>
      <c r="J44" s="73">
        <f>(J14*10)+(J15*5)+(J16*3)+(J17*2)+(J18*10)+(J20*10)+(J21*5)+(J22*3)+(J23*2)+(J24*15)</f>
        <v>900</v>
      </c>
      <c r="K44" s="74">
        <f>(K14*10)+(K15*5)+(K16*3)+(K17*2)+(K18*5)+(K26*10)+(K27*5)+(K28*3)+(K29*2)+(K30*K25)+(K37*10)+(K38*5)+(K39*3)+(K40*2)+(K41*15)</f>
        <v>1412.5</v>
      </c>
      <c r="L44" s="75">
        <f>(L14*10)+(L15*5)+(L16*3)+(L17*2)+(L18*25)+(L20*10)+(L21*5)+(L22*3)+(L23*2)+(L24*25)+(L32*10)+(L33*3)+(L34*2)+(L35*5)</f>
        <v>1112.5</v>
      </c>
      <c r="M44" s="73">
        <f>(M14*10)+(M15*5)+(M16*3)+(M17*2)+(M18*10)+(M26*10)+(M27*5)+(M28*3)+(M29*2)+(M30*15)</f>
        <v>925</v>
      </c>
      <c r="N44" s="74">
        <f>(N14*10)+(N15*5)+(N16*3)+(N17*2)+(N18*5)+(N20*10)+(N21*5)+(N22*3)+(N23*2)+(N24*N19)+(N37*10)+(N38*5)+(N39*3)+(N40*2)+(N41*15)</f>
        <v>1505</v>
      </c>
      <c r="O44" s="2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ht="12" customHeight="1">
      <c r="A45" s="1"/>
      <c r="B45" s="76"/>
      <c r="C45" s="77"/>
      <c r="D45" s="78"/>
      <c r="E45" s="79"/>
      <c r="F45" s="154"/>
      <c r="G45" s="154"/>
      <c r="H45" s="154"/>
      <c r="I45" s="154"/>
      <c r="J45" s="154"/>
      <c r="K45" s="154"/>
      <c r="L45" s="154"/>
      <c r="M45" s="154"/>
      <c r="N45" s="154"/>
      <c r="O45" s="80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pans="1:257" ht="12" customHeight="1" thickBot="1">
      <c r="A46" s="1"/>
      <c r="B46" s="17" t="s">
        <v>7</v>
      </c>
      <c r="C46" s="18"/>
      <c r="D46" s="19"/>
      <c r="E46" s="18"/>
      <c r="F46" s="152" t="s">
        <v>33</v>
      </c>
      <c r="G46" s="152"/>
      <c r="H46" s="152"/>
      <c r="I46" s="153" t="s">
        <v>34</v>
      </c>
      <c r="J46" s="153"/>
      <c r="K46" s="153"/>
      <c r="L46" s="153" t="s">
        <v>35</v>
      </c>
      <c r="M46" s="153"/>
      <c r="N46" s="153"/>
      <c r="O46" s="2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pans="1:257" ht="12" customHeight="1">
      <c r="A47" s="1"/>
      <c r="B47" s="21"/>
      <c r="C47" s="103" t="s">
        <v>8</v>
      </c>
      <c r="D47" s="95"/>
      <c r="E47" s="105" t="s">
        <v>9</v>
      </c>
      <c r="F47" s="155" t="s">
        <v>23</v>
      </c>
      <c r="G47" s="156" t="s">
        <v>28</v>
      </c>
      <c r="H47" s="157" t="s">
        <v>25</v>
      </c>
      <c r="I47" s="155" t="s">
        <v>23</v>
      </c>
      <c r="J47" s="156" t="s">
        <v>28</v>
      </c>
      <c r="K47" s="157" t="s">
        <v>25</v>
      </c>
      <c r="L47" s="155" t="s">
        <v>23</v>
      </c>
      <c r="M47" s="156" t="s">
        <v>28</v>
      </c>
      <c r="N47" s="157" t="s">
        <v>25</v>
      </c>
      <c r="O47" s="2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pans="1:257" ht="12" customHeight="1" thickBot="1">
      <c r="A48" s="1"/>
      <c r="B48" s="21"/>
      <c r="C48" s="96"/>
      <c r="D48" s="97"/>
      <c r="E48" s="106"/>
      <c r="F48" s="136" t="s">
        <v>41</v>
      </c>
      <c r="G48" s="137" t="s">
        <v>44</v>
      </c>
      <c r="H48" s="138" t="s">
        <v>43</v>
      </c>
      <c r="I48" s="136" t="s">
        <v>41</v>
      </c>
      <c r="J48" s="137" t="s">
        <v>44</v>
      </c>
      <c r="K48" s="138" t="s">
        <v>43</v>
      </c>
      <c r="L48" s="136" t="s">
        <v>41</v>
      </c>
      <c r="M48" s="137" t="s">
        <v>44</v>
      </c>
      <c r="N48" s="138" t="s">
        <v>43</v>
      </c>
      <c r="O48" s="2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pans="1:257" ht="12" customHeight="1">
      <c r="A49" s="1"/>
      <c r="B49" s="21"/>
      <c r="C49" s="41"/>
      <c r="D49" s="81"/>
      <c r="E49" s="82"/>
      <c r="F49" s="23" t="s">
        <v>10</v>
      </c>
      <c r="G49" s="24" t="s">
        <v>11</v>
      </c>
      <c r="H49" s="25" t="s">
        <v>12</v>
      </c>
      <c r="I49" s="23" t="s">
        <v>10</v>
      </c>
      <c r="J49" s="24" t="s">
        <v>11</v>
      </c>
      <c r="K49" s="25" t="s">
        <v>12</v>
      </c>
      <c r="L49" s="23" t="s">
        <v>10</v>
      </c>
      <c r="M49" s="24" t="s">
        <v>11</v>
      </c>
      <c r="N49" s="25" t="s">
        <v>12</v>
      </c>
      <c r="O49" s="2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pans="1:257" ht="12" customHeight="1">
      <c r="A50" s="1"/>
      <c r="B50" s="21"/>
      <c r="C50" s="131" t="s">
        <v>36</v>
      </c>
      <c r="D50" s="111" t="s">
        <v>26</v>
      </c>
      <c r="E50" s="27" t="s">
        <v>11</v>
      </c>
      <c r="F50" s="28">
        <v>45</v>
      </c>
      <c r="G50" s="29">
        <v>45</v>
      </c>
      <c r="H50" s="30">
        <v>45</v>
      </c>
      <c r="I50" s="28">
        <v>45</v>
      </c>
      <c r="J50" s="29">
        <v>45</v>
      </c>
      <c r="K50" s="30">
        <v>45</v>
      </c>
      <c r="L50" s="28">
        <v>45</v>
      </c>
      <c r="M50" s="29">
        <v>45</v>
      </c>
      <c r="N50" s="30">
        <v>45</v>
      </c>
      <c r="O50" s="2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pans="1:257" ht="12" customHeight="1">
      <c r="A51" s="1"/>
      <c r="B51" s="21"/>
      <c r="C51" s="101"/>
      <c r="D51" s="107"/>
      <c r="E51" s="32" t="s">
        <v>12</v>
      </c>
      <c r="F51" s="33">
        <f t="shared" ref="F51:N51" si="10">FLOOR(PRODUCT(0.4,F54),5)</f>
        <v>0</v>
      </c>
      <c r="G51" s="34">
        <f t="shared" si="10"/>
        <v>0</v>
      </c>
      <c r="H51" s="35">
        <f t="shared" si="10"/>
        <v>5</v>
      </c>
      <c r="I51" s="33">
        <f t="shared" si="10"/>
        <v>0</v>
      </c>
      <c r="J51" s="34">
        <f t="shared" si="10"/>
        <v>0</v>
      </c>
      <c r="K51" s="35">
        <f t="shared" si="10"/>
        <v>5</v>
      </c>
      <c r="L51" s="33">
        <f t="shared" si="10"/>
        <v>5</v>
      </c>
      <c r="M51" s="34">
        <f t="shared" si="10"/>
        <v>0</v>
      </c>
      <c r="N51" s="35">
        <f t="shared" si="10"/>
        <v>10</v>
      </c>
      <c r="O51" s="2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pans="1:257" ht="12" customHeight="1">
      <c r="A52" s="1"/>
      <c r="B52" s="21"/>
      <c r="C52" s="101"/>
      <c r="D52" s="107"/>
      <c r="E52" s="32" t="s">
        <v>13</v>
      </c>
      <c r="F52" s="33">
        <f t="shared" ref="F52:N52" si="11">FLOOR(PRODUCT(0.6,F54),5)</f>
        <v>0</v>
      </c>
      <c r="G52" s="34">
        <f t="shared" si="11"/>
        <v>0</v>
      </c>
      <c r="H52" s="35">
        <f t="shared" si="11"/>
        <v>5</v>
      </c>
      <c r="I52" s="33">
        <f t="shared" si="11"/>
        <v>5</v>
      </c>
      <c r="J52" s="34">
        <f t="shared" si="11"/>
        <v>0</v>
      </c>
      <c r="K52" s="35">
        <f t="shared" si="11"/>
        <v>10</v>
      </c>
      <c r="L52" s="33">
        <f t="shared" si="11"/>
        <v>5</v>
      </c>
      <c r="M52" s="34">
        <f t="shared" si="11"/>
        <v>5</v>
      </c>
      <c r="N52" s="35">
        <f t="shared" si="11"/>
        <v>15</v>
      </c>
      <c r="O52" s="2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pans="1:257" ht="12" customHeight="1">
      <c r="A53" s="1"/>
      <c r="B53" s="21"/>
      <c r="C53" s="101"/>
      <c r="D53" s="107"/>
      <c r="E53" s="32" t="s">
        <v>14</v>
      </c>
      <c r="F53" s="33">
        <f t="shared" ref="F53:N53" si="12">FLOOR(PRODUCT(0.8,F54),5)</f>
        <v>5</v>
      </c>
      <c r="G53" s="34">
        <f t="shared" si="12"/>
        <v>0</v>
      </c>
      <c r="H53" s="35">
        <f t="shared" si="12"/>
        <v>10</v>
      </c>
      <c r="I53" s="33">
        <f t="shared" si="12"/>
        <v>5</v>
      </c>
      <c r="J53" s="34">
        <f t="shared" si="12"/>
        <v>5</v>
      </c>
      <c r="K53" s="35">
        <f t="shared" si="12"/>
        <v>15</v>
      </c>
      <c r="L53" s="33">
        <f t="shared" si="12"/>
        <v>10</v>
      </c>
      <c r="M53" s="34">
        <f t="shared" si="12"/>
        <v>5</v>
      </c>
      <c r="N53" s="35">
        <f t="shared" si="12"/>
        <v>20</v>
      </c>
      <c r="O53" s="2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pans="1:257" ht="12" customHeight="1" thickBot="1">
      <c r="A54" s="1"/>
      <c r="B54" s="21"/>
      <c r="C54" s="101"/>
      <c r="D54" s="113" t="s">
        <v>40</v>
      </c>
      <c r="E54" s="112"/>
      <c r="F54" s="37">
        <f>L18+$P$3</f>
        <v>7.5</v>
      </c>
      <c r="G54" s="38">
        <f>ROUNDDOWN((F54*0.8)/$P$3,0)*$P$3</f>
        <v>5</v>
      </c>
      <c r="H54" s="39">
        <f>N18+5</f>
        <v>15</v>
      </c>
      <c r="I54" s="37">
        <f>F54+$P$3</f>
        <v>10</v>
      </c>
      <c r="J54" s="38">
        <f>ROUNDDOWN((I54*0.8)/$P$3,0)*$P$3</f>
        <v>7.5</v>
      </c>
      <c r="K54" s="39">
        <f>H54+5</f>
        <v>20</v>
      </c>
      <c r="L54" s="38">
        <f>I54+$P$3</f>
        <v>12.5</v>
      </c>
      <c r="M54" s="38">
        <f>ROUNDDOWN((L54*0.8)/$P$3,0)*$P$3</f>
        <v>10</v>
      </c>
      <c r="N54" s="39">
        <f>K54+5</f>
        <v>25</v>
      </c>
      <c r="O54" s="2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pans="1:257" ht="12" customHeight="1">
      <c r="A55" s="1"/>
      <c r="B55" s="21"/>
      <c r="C55" s="41"/>
      <c r="D55" s="108"/>
      <c r="E55" s="100"/>
      <c r="F55" s="43"/>
      <c r="G55" s="24" t="s">
        <v>15</v>
      </c>
      <c r="H55" s="25"/>
      <c r="I55" s="23" t="s">
        <v>10</v>
      </c>
      <c r="J55" s="24"/>
      <c r="K55" s="42">
        <v>3</v>
      </c>
      <c r="L55" s="43"/>
      <c r="M55" s="24" t="s">
        <v>15</v>
      </c>
      <c r="N55" s="25"/>
      <c r="O55" s="2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pans="1:257" ht="12" customHeight="1">
      <c r="A56" s="1"/>
      <c r="B56" s="21"/>
      <c r="C56" s="132" t="s">
        <v>37</v>
      </c>
      <c r="D56" s="111" t="s">
        <v>26</v>
      </c>
      <c r="E56" s="32" t="s">
        <v>11</v>
      </c>
      <c r="F56" s="45"/>
      <c r="G56" s="29">
        <v>45</v>
      </c>
      <c r="H56" s="46"/>
      <c r="I56" s="28">
        <v>45</v>
      </c>
      <c r="J56" s="44"/>
      <c r="K56" s="30">
        <v>45</v>
      </c>
      <c r="L56" s="45"/>
      <c r="M56" s="29">
        <v>45</v>
      </c>
      <c r="N56" s="46"/>
      <c r="O56" s="2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pans="1:257" ht="12" customHeight="1">
      <c r="A57" s="1"/>
      <c r="B57" s="21"/>
      <c r="C57" s="101"/>
      <c r="D57" s="107"/>
      <c r="E57" s="32" t="s">
        <v>12</v>
      </c>
      <c r="F57" s="48"/>
      <c r="G57" s="34">
        <f>FLOOR(PRODUCT(0.5,G60),5)</f>
        <v>0</v>
      </c>
      <c r="H57" s="49"/>
      <c r="I57" s="33">
        <f>FLOOR(PRODUCT(0.5,I60),5)</f>
        <v>0</v>
      </c>
      <c r="J57" s="47"/>
      <c r="K57" s="35">
        <f>FLOOR(PRODUCT(0.5,K60),5)</f>
        <v>0</v>
      </c>
      <c r="L57" s="48"/>
      <c r="M57" s="34">
        <f>FLOOR(PRODUCT(0.5,M60),5)</f>
        <v>0</v>
      </c>
      <c r="N57" s="49"/>
      <c r="O57" s="2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pans="1:257" ht="12" customHeight="1">
      <c r="A58" s="1"/>
      <c r="B58" s="21"/>
      <c r="C58" s="101"/>
      <c r="D58" s="107"/>
      <c r="E58" s="32" t="s">
        <v>13</v>
      </c>
      <c r="F58" s="48"/>
      <c r="G58" s="34">
        <f>FLOOR(PRODUCT(0.7,G60),5)</f>
        <v>0</v>
      </c>
      <c r="H58" s="49"/>
      <c r="I58" s="33">
        <f>FLOOR(PRODUCT(0.7,I60),5)</f>
        <v>0</v>
      </c>
      <c r="J58" s="47"/>
      <c r="K58" s="35">
        <f>FLOOR(PRODUCT(0.7,K60),5)</f>
        <v>0</v>
      </c>
      <c r="L58" s="48"/>
      <c r="M58" s="34">
        <f>FLOOR(PRODUCT(0.7,M60),5)</f>
        <v>0</v>
      </c>
      <c r="N58" s="49"/>
      <c r="O58" s="2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pans="1:257" ht="12" customHeight="1">
      <c r="A59" s="1"/>
      <c r="B59" s="21"/>
      <c r="C59" s="101"/>
      <c r="D59" s="107"/>
      <c r="E59" s="32" t="s">
        <v>14</v>
      </c>
      <c r="F59" s="48"/>
      <c r="G59" s="34">
        <f>FLOOR(PRODUCT(0.9,G60),5)</f>
        <v>0</v>
      </c>
      <c r="H59" s="49"/>
      <c r="I59" s="33">
        <f>FLOOR(PRODUCT(0.9,I60),5)</f>
        <v>0</v>
      </c>
      <c r="J59" s="47"/>
      <c r="K59" s="35">
        <f>FLOOR(PRODUCT(0.9,K60),5)</f>
        <v>0</v>
      </c>
      <c r="L59" s="48"/>
      <c r="M59" s="34">
        <f>FLOOR(PRODUCT(0.9,M60),5)</f>
        <v>0</v>
      </c>
      <c r="N59" s="49"/>
      <c r="O59" s="2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1:257" ht="12" customHeight="1" thickBot="1">
      <c r="A60" s="1"/>
      <c r="B60" s="21"/>
      <c r="C60" s="101"/>
      <c r="D60" s="114" t="s">
        <v>40</v>
      </c>
      <c r="E60" s="86"/>
      <c r="F60" s="51"/>
      <c r="G60" s="38">
        <f>ROUNDDOWN((L24*0.9)/$P$8,0)*$P$8</f>
        <v>0</v>
      </c>
      <c r="H60" s="52"/>
      <c r="I60" s="37">
        <f>L24+$P$4</f>
        <v>5</v>
      </c>
      <c r="J60" s="50"/>
      <c r="K60" s="39">
        <f>ROUNDDOWN(((I60*$N$4)/(1.0278-(0.0278*5))*(1.0278-(0.0278*K55)))/$P$8,0)*$P$8</f>
        <v>5</v>
      </c>
      <c r="L60" s="51"/>
      <c r="M60" s="38">
        <f>ROUNDDOWN((I60*0.9)/$P$8,0)*$P$8</f>
        <v>2.5</v>
      </c>
      <c r="N60" s="52"/>
      <c r="O60" s="2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pans="1:257" ht="12" customHeight="1">
      <c r="A61" s="1"/>
      <c r="B61" s="21"/>
      <c r="C61" s="104"/>
      <c r="D61" s="94"/>
      <c r="E61" s="94"/>
      <c r="F61" s="23" t="s">
        <v>10</v>
      </c>
      <c r="G61" s="24"/>
      <c r="H61" s="42">
        <v>2</v>
      </c>
      <c r="I61" s="23"/>
      <c r="J61" s="24" t="s">
        <v>15</v>
      </c>
      <c r="K61" s="25"/>
      <c r="L61" s="23" t="s">
        <v>10</v>
      </c>
      <c r="M61" s="24"/>
      <c r="N61" s="42">
        <v>3</v>
      </c>
      <c r="O61" s="2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pans="1:257" ht="12" customHeight="1">
      <c r="A62" s="1"/>
      <c r="B62" s="21"/>
      <c r="C62" s="132" t="s">
        <v>38</v>
      </c>
      <c r="D62" s="111" t="s">
        <v>26</v>
      </c>
      <c r="E62" s="32" t="s">
        <v>11</v>
      </c>
      <c r="F62" s="28">
        <v>45</v>
      </c>
      <c r="G62" s="44"/>
      <c r="H62" s="30">
        <v>45</v>
      </c>
      <c r="I62" s="45"/>
      <c r="J62" s="29">
        <v>45</v>
      </c>
      <c r="K62" s="46"/>
      <c r="L62" s="28">
        <v>45</v>
      </c>
      <c r="M62" s="44"/>
      <c r="N62" s="30">
        <v>45</v>
      </c>
      <c r="O62" s="2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pans="1:257" ht="12" customHeight="1">
      <c r="A63" s="1"/>
      <c r="B63" s="21"/>
      <c r="C63" s="101"/>
      <c r="D63" s="107"/>
      <c r="E63" s="32" t="s">
        <v>12</v>
      </c>
      <c r="F63" s="33">
        <f>FLOOR(PRODUCT(0.55,F66),5)</f>
        <v>0</v>
      </c>
      <c r="G63" s="47"/>
      <c r="H63" s="35">
        <f>FLOOR(PRODUCT(0.55,H66),5)</f>
        <v>0</v>
      </c>
      <c r="I63" s="48"/>
      <c r="J63" s="34">
        <f>FLOOR(PRODUCT(0.55,J66),5)</f>
        <v>0</v>
      </c>
      <c r="K63" s="49"/>
      <c r="L63" s="33">
        <f>FLOOR(PRODUCT(0.55,L66),5)</f>
        <v>0</v>
      </c>
      <c r="M63" s="47"/>
      <c r="N63" s="35">
        <f>FLOOR(PRODUCT(0.55,N66),5)</f>
        <v>0</v>
      </c>
      <c r="O63" s="2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pans="1:257" ht="12" customHeight="1">
      <c r="A64" s="1"/>
      <c r="B64" s="21"/>
      <c r="C64" s="101"/>
      <c r="D64" s="107"/>
      <c r="E64" s="32" t="s">
        <v>13</v>
      </c>
      <c r="F64" s="33">
        <f>FLOOR(PRODUCT(0.7,F66),5)</f>
        <v>0</v>
      </c>
      <c r="G64" s="47"/>
      <c r="H64" s="35">
        <f>FLOOR(PRODUCT(0.7,H66),5)</f>
        <v>0</v>
      </c>
      <c r="I64" s="48"/>
      <c r="J64" s="34">
        <f>FLOOR(PRODUCT(0.7,J66),5)</f>
        <v>0</v>
      </c>
      <c r="K64" s="49"/>
      <c r="L64" s="33">
        <f>FLOOR(PRODUCT(0.7,L66),5)</f>
        <v>0</v>
      </c>
      <c r="M64" s="47"/>
      <c r="N64" s="35">
        <f>FLOOR(PRODUCT(0.7,N66),5)</f>
        <v>0</v>
      </c>
      <c r="O64" s="2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pans="1:257" ht="12" customHeight="1">
      <c r="A65" s="1"/>
      <c r="B65" s="21"/>
      <c r="C65" s="101"/>
      <c r="D65" s="107"/>
      <c r="E65" s="32" t="s">
        <v>14</v>
      </c>
      <c r="F65" s="33">
        <f>FLOOR(PRODUCT(0.85,F66),5)</f>
        <v>0</v>
      </c>
      <c r="G65" s="47"/>
      <c r="H65" s="35">
        <f>FLOOR(PRODUCT(0.85,H66),5)</f>
        <v>0</v>
      </c>
      <c r="I65" s="48"/>
      <c r="J65" s="34">
        <f>FLOOR(PRODUCT(0.85,J66),5)</f>
        <v>0</v>
      </c>
      <c r="K65" s="49"/>
      <c r="L65" s="33">
        <f>FLOOR(PRODUCT(0.85,L66),5)</f>
        <v>0</v>
      </c>
      <c r="M65" s="47"/>
      <c r="N65" s="35">
        <f>FLOOR(PRODUCT(0.85,N66),5)</f>
        <v>0</v>
      </c>
      <c r="O65" s="2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pans="1:257" ht="12" customHeight="1" thickBot="1">
      <c r="A66" s="1"/>
      <c r="B66" s="21"/>
      <c r="C66" s="101"/>
      <c r="D66" s="114" t="s">
        <v>40</v>
      </c>
      <c r="E66" s="86"/>
      <c r="F66" s="37">
        <f>I30+P5</f>
        <v>2.5</v>
      </c>
      <c r="G66" s="50"/>
      <c r="H66" s="38">
        <f>ROUNDDOWN(((F66*$N$5)/(1.0278-(0.0278*5))*(1.0278-(0.0278*H61)))/$P$8,0)*$P$8</f>
        <v>2.5</v>
      </c>
      <c r="I66" s="51"/>
      <c r="J66" s="38">
        <f>F66</f>
        <v>2.5</v>
      </c>
      <c r="K66" s="52"/>
      <c r="L66" s="37">
        <f>F66+P5</f>
        <v>5</v>
      </c>
      <c r="M66" s="50"/>
      <c r="N66" s="39">
        <f>ROUNDDOWN(((L66*$N$5)/(1.0278-(0.0278*5))*(1.0278-(0.0278*N61)))/$P$8,0)*$P$8</f>
        <v>5</v>
      </c>
      <c r="O66" s="2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pans="1:257" ht="12" customHeight="1">
      <c r="A67" s="1"/>
      <c r="B67" s="21"/>
      <c r="C67" s="110"/>
      <c r="D67" s="94"/>
      <c r="E67" s="94"/>
      <c r="F67" s="23" t="s">
        <v>12</v>
      </c>
      <c r="G67" s="53"/>
      <c r="H67" s="25"/>
      <c r="I67" s="23" t="s">
        <v>12</v>
      </c>
      <c r="J67" s="24"/>
      <c r="K67" s="25"/>
      <c r="L67" s="23" t="s">
        <v>12</v>
      </c>
      <c r="M67" s="53"/>
      <c r="N67" s="25"/>
      <c r="O67" s="2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pans="1:257" ht="12" customHeight="1">
      <c r="A68" s="1"/>
      <c r="B68" s="21"/>
      <c r="C68" s="132" t="s">
        <v>39</v>
      </c>
      <c r="D68" s="111" t="s">
        <v>26</v>
      </c>
      <c r="E68" s="32" t="s">
        <v>11</v>
      </c>
      <c r="F68" s="56">
        <f>FLOOR(PRODUCT(0.4,F71),5)</f>
        <v>0</v>
      </c>
      <c r="G68" s="54"/>
      <c r="H68" s="55"/>
      <c r="I68" s="33">
        <f>FLOOR(PRODUCT(0.4,I71),5)</f>
        <v>0</v>
      </c>
      <c r="J68" s="54"/>
      <c r="K68" s="55"/>
      <c r="L68" s="56">
        <f>FLOOR(PRODUCT(0.4,L71),5)</f>
        <v>5</v>
      </c>
      <c r="M68" s="54"/>
      <c r="N68" s="55"/>
      <c r="O68" s="2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pans="1:257" ht="12" customHeight="1">
      <c r="A69" s="1"/>
      <c r="B69" s="21"/>
      <c r="C69" s="101"/>
      <c r="D69" s="107"/>
      <c r="E69" s="32" t="s">
        <v>13</v>
      </c>
      <c r="F69" s="56">
        <f>FLOOR(PRODUCT(0.6,F71),5)</f>
        <v>0</v>
      </c>
      <c r="G69" s="57"/>
      <c r="H69" s="58"/>
      <c r="I69" s="33">
        <f>FLOOR(PRODUCT(0.6,I71),5)</f>
        <v>5</v>
      </c>
      <c r="J69" s="57"/>
      <c r="K69" s="58"/>
      <c r="L69" s="56">
        <f>FLOOR(PRODUCT(0.6,L71),5)</f>
        <v>5</v>
      </c>
      <c r="M69" s="57"/>
      <c r="N69" s="58"/>
      <c r="O69" s="2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ht="12" customHeight="1">
      <c r="A70" s="1"/>
      <c r="B70" s="21"/>
      <c r="C70" s="101"/>
      <c r="D70" s="107"/>
      <c r="E70" s="32" t="s">
        <v>14</v>
      </c>
      <c r="F70" s="56">
        <f>FLOOR(PRODUCT(0.85,F71),5)</f>
        <v>5</v>
      </c>
      <c r="G70" s="57"/>
      <c r="H70" s="58"/>
      <c r="I70" s="33">
        <f>FLOOR(PRODUCT(0.85,I71),5)</f>
        <v>5</v>
      </c>
      <c r="J70" s="57"/>
      <c r="K70" s="58"/>
      <c r="L70" s="56">
        <f>FLOOR(PRODUCT(0.85,L71),5)</f>
        <v>10</v>
      </c>
      <c r="M70" s="57"/>
      <c r="N70" s="58"/>
      <c r="O70" s="2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ht="12" customHeight="1" thickBot="1">
      <c r="A71" s="1"/>
      <c r="B71" s="21"/>
      <c r="C71" s="101"/>
      <c r="D71" s="114" t="s">
        <v>40</v>
      </c>
      <c r="E71" s="86"/>
      <c r="F71" s="61">
        <f>L35+$P$6</f>
        <v>7.5</v>
      </c>
      <c r="G71" s="59"/>
      <c r="H71" s="60"/>
      <c r="I71" s="37">
        <f>F71+$P$6</f>
        <v>10</v>
      </c>
      <c r="J71" s="59"/>
      <c r="K71" s="60"/>
      <c r="L71" s="61">
        <f>I71+$P$6</f>
        <v>12.5</v>
      </c>
      <c r="M71" s="59"/>
      <c r="N71" s="60"/>
      <c r="O71" s="2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ht="12" customHeight="1">
      <c r="A72" s="1"/>
      <c r="B72" s="21"/>
      <c r="C72" s="110"/>
      <c r="D72" s="94"/>
      <c r="E72" s="94"/>
      <c r="F72" s="43"/>
      <c r="G72" s="62"/>
      <c r="H72" s="25" t="s">
        <v>16</v>
      </c>
      <c r="I72" s="23"/>
      <c r="J72" s="24"/>
      <c r="K72" s="25" t="s">
        <v>16</v>
      </c>
      <c r="L72" s="43"/>
      <c r="M72" s="62"/>
      <c r="N72" s="25" t="s">
        <v>16</v>
      </c>
      <c r="O72" s="2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ht="12" customHeight="1">
      <c r="A73" s="1"/>
      <c r="B73" s="21"/>
      <c r="C73" s="102" t="s">
        <v>6</v>
      </c>
      <c r="D73" s="111" t="s">
        <v>26</v>
      </c>
      <c r="E73" s="32" t="s">
        <v>11</v>
      </c>
      <c r="F73" s="45"/>
      <c r="G73" s="64"/>
      <c r="H73" s="30">
        <v>45</v>
      </c>
      <c r="I73" s="63"/>
      <c r="J73" s="54"/>
      <c r="K73" s="30">
        <v>45</v>
      </c>
      <c r="L73" s="45"/>
      <c r="M73" s="64"/>
      <c r="N73" s="30">
        <v>45</v>
      </c>
      <c r="O73" s="2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ht="12" customHeight="1">
      <c r="A74" s="1"/>
      <c r="B74" s="21"/>
      <c r="C74" s="101"/>
      <c r="D74" s="107"/>
      <c r="E74" s="32" t="s">
        <v>12</v>
      </c>
      <c r="F74" s="48"/>
      <c r="G74" s="64"/>
      <c r="H74" s="35">
        <f>FLOOR(PRODUCT(0.55,H77),5)</f>
        <v>0</v>
      </c>
      <c r="I74" s="63"/>
      <c r="J74" s="57"/>
      <c r="K74" s="35">
        <f>FLOOR(PRODUCT(0.55,K77),5)</f>
        <v>5</v>
      </c>
      <c r="L74" s="48"/>
      <c r="M74" s="64"/>
      <c r="N74" s="35">
        <f>FLOOR(PRODUCT(0.55,N77),5)</f>
        <v>5</v>
      </c>
      <c r="O74" s="2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ht="12" customHeight="1">
      <c r="A75" s="1"/>
      <c r="B75" s="21"/>
      <c r="C75" s="101"/>
      <c r="D75" s="107"/>
      <c r="E75" s="32" t="s">
        <v>13</v>
      </c>
      <c r="F75" s="48"/>
      <c r="G75" s="64"/>
      <c r="H75" s="35">
        <f>FLOOR(PRODUCT(0.7,H77),5)</f>
        <v>5</v>
      </c>
      <c r="I75" s="63"/>
      <c r="J75" s="57"/>
      <c r="K75" s="35">
        <f>FLOOR(PRODUCT(0.7,K77),5)</f>
        <v>5</v>
      </c>
      <c r="L75" s="48"/>
      <c r="M75" s="64"/>
      <c r="N75" s="35">
        <f>FLOOR(PRODUCT(0.7,N77),5)</f>
        <v>5</v>
      </c>
      <c r="O75" s="2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ht="12" customHeight="1">
      <c r="A76" s="1"/>
      <c r="B76" s="21"/>
      <c r="C76" s="101"/>
      <c r="D76" s="107"/>
      <c r="E76" s="32" t="s">
        <v>14</v>
      </c>
      <c r="F76" s="48"/>
      <c r="G76" s="64"/>
      <c r="H76" s="35">
        <f>FLOOR(PRODUCT(0.85,H77),5)</f>
        <v>5</v>
      </c>
      <c r="I76" s="63"/>
      <c r="J76" s="57"/>
      <c r="K76" s="35">
        <f>FLOOR(PRODUCT(0.85,K77),5)</f>
        <v>5</v>
      </c>
      <c r="L76" s="48"/>
      <c r="M76" s="64"/>
      <c r="N76" s="35">
        <f>FLOOR(PRODUCT(0.85,N77),5)</f>
        <v>10</v>
      </c>
      <c r="O76" s="2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ht="12" customHeight="1" thickBot="1">
      <c r="A77" s="1"/>
      <c r="B77" s="21"/>
      <c r="C77" s="101"/>
      <c r="D77" s="114" t="s">
        <v>40</v>
      </c>
      <c r="E77" s="86"/>
      <c r="F77" s="51"/>
      <c r="G77" s="66"/>
      <c r="H77" s="39">
        <f>N41+$P$7</f>
        <v>7.5</v>
      </c>
      <c r="I77" s="65"/>
      <c r="J77" s="59"/>
      <c r="K77" s="39">
        <f>H77+$P$7</f>
        <v>10</v>
      </c>
      <c r="L77" s="51"/>
      <c r="M77" s="66"/>
      <c r="N77" s="39">
        <f>K77+$P$7</f>
        <v>12.5</v>
      </c>
      <c r="O77" s="2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ht="12" customHeight="1" thickBot="1">
      <c r="A78" s="1"/>
      <c r="B78" s="21"/>
      <c r="C78" s="67" t="s">
        <v>17</v>
      </c>
      <c r="D78" s="133" t="s">
        <v>40</v>
      </c>
      <c r="E78" s="109"/>
      <c r="F78" s="68"/>
      <c r="G78" s="69" t="s">
        <v>18</v>
      </c>
      <c r="H78" s="70"/>
      <c r="I78" s="68"/>
      <c r="J78" s="69" t="s">
        <v>18</v>
      </c>
      <c r="K78" s="70"/>
      <c r="L78" s="68"/>
      <c r="M78" s="69" t="s">
        <v>18</v>
      </c>
      <c r="N78" s="70"/>
      <c r="O78" s="2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ht="12" customHeight="1" thickBot="1">
      <c r="A79" s="1"/>
      <c r="B79" s="21"/>
      <c r="C79" s="135" t="s">
        <v>42</v>
      </c>
      <c r="D79" s="133" t="s">
        <v>40</v>
      </c>
      <c r="E79" s="109"/>
      <c r="F79" s="68"/>
      <c r="G79" s="69" t="s">
        <v>19</v>
      </c>
      <c r="H79" s="70"/>
      <c r="I79" s="68"/>
      <c r="J79" s="69" t="s">
        <v>19</v>
      </c>
      <c r="K79" s="70"/>
      <c r="L79" s="68"/>
      <c r="M79" s="69" t="s">
        <v>19</v>
      </c>
      <c r="N79" s="70"/>
      <c r="O79" s="2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ht="12" customHeight="1" thickBot="1">
      <c r="A80" s="1"/>
      <c r="B80" s="21"/>
      <c r="C80" s="134" t="s">
        <v>41</v>
      </c>
      <c r="D80" s="98"/>
      <c r="E80" s="98"/>
      <c r="F80" s="72">
        <f>(F50*10)+(F51*5)+(F52*3)+(F53*2)+(F54*25)+(F62*10)+(F63*5)+(F64*3)+(F65*2)+(F66*25)+(F68*10)+(F69*3)+(F70*2)+(F71*5)</f>
        <v>1207.5</v>
      </c>
      <c r="G80" s="73">
        <f>(G50*10)+(G51*5)+(G52*3)+(G53*2)+(G54*10)+(G56*10)+(G57*5)+(G58*3)+(G59*2)+(G60*15)</f>
        <v>950</v>
      </c>
      <c r="H80" s="74">
        <f>(H50*10)+(H51*5)+(H52*3)+(H53*2)+(H54*5)+(H62*10)+(H63*5)+(H64*3)+(H65*2)+(H66*H61)+(H73*10)+(H74*5)+(H75*3)+(H76*2)+(H77*15)</f>
        <v>1627.5</v>
      </c>
      <c r="I80" s="72">
        <f>(I50*10)+(I51*5)+(I52*3)+(I53*2)+(I54*25)+(I56*10)+(I57*5)+(I58*3)+(I59*2)+(I60*25)+(I68*10)+(I69*3)+(I70*2)+(I71*5)</f>
        <v>1375</v>
      </c>
      <c r="J80" s="73">
        <f>(J50*10)+(J51*5)+(J52*3)+(J53*2)+(J54*10)+(J62*10)+(J63*5)+(J64*3)+(J65*2)+(J66*15)</f>
        <v>1022.5</v>
      </c>
      <c r="K80" s="74">
        <f>(K50*10)+(K51*5)+(K52*3)+(K53*2)+(K54*5)+(K56*10)+(K57*5)+(K58*3)+(K59*2)+(K60*K55)+(K73*10)+(K74*5)+(K75*3)+(K76*2)+(K77*15)</f>
        <v>1750</v>
      </c>
      <c r="L80" s="72">
        <f>(L50*10)+(L51*5)+(L52*3)+(L53*2)+(L54*25)+(L62*10)+(L63*5)+(L64*3)+(L65*2)+(L66*25)+(L68*10)+(L69*3)+(L70*2)+(L71*5)</f>
        <v>1545</v>
      </c>
      <c r="M80" s="73">
        <f>(M50*10)+(M51*5)+(M52*3)+(M53*2)+(M54*10)+(M56*10)+(M57*5)+(M58*3)+(M59*2)+(M60*15)</f>
        <v>1062.5</v>
      </c>
      <c r="N80" s="74">
        <f>(N50*10)+(N51*5)+(N52*3)+(N53*2)+(N54*5)+(N62*10)+(N63*5)+(N64*3)+(N65*2)+(N66*N61)+(N73*10)+(N74*5)+(N75*3)+(N76*2)+(N77*15)</f>
        <v>1872.5</v>
      </c>
      <c r="O80" s="2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ht="12" customHeight="1">
      <c r="A81" s="1"/>
      <c r="B81" s="76"/>
      <c r="C81" s="77"/>
      <c r="D81" s="78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80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</sheetData>
  <mergeCells count="69">
    <mergeCell ref="A2:G8"/>
    <mergeCell ref="A1:F1"/>
    <mergeCell ref="P13:U20"/>
    <mergeCell ref="F10:H10"/>
    <mergeCell ref="I10:K10"/>
    <mergeCell ref="L10:N10"/>
    <mergeCell ref="F46:H46"/>
    <mergeCell ref="I46:K46"/>
    <mergeCell ref="L46:N46"/>
    <mergeCell ref="C36:E36"/>
    <mergeCell ref="D42:E42"/>
    <mergeCell ref="D43:E43"/>
    <mergeCell ref="D41:E41"/>
    <mergeCell ref="C37:C41"/>
    <mergeCell ref="D37:D40"/>
    <mergeCell ref="C26:C30"/>
    <mergeCell ref="D26:D29"/>
    <mergeCell ref="C31:E31"/>
    <mergeCell ref="C32:C35"/>
    <mergeCell ref="D32:D34"/>
    <mergeCell ref="D35:E35"/>
    <mergeCell ref="C44:E44"/>
    <mergeCell ref="C73:C77"/>
    <mergeCell ref="D73:D76"/>
    <mergeCell ref="D50:D53"/>
    <mergeCell ref="D56:D59"/>
    <mergeCell ref="D68:D70"/>
    <mergeCell ref="D62:D65"/>
    <mergeCell ref="D55:E55"/>
    <mergeCell ref="C61:E61"/>
    <mergeCell ref="C67:E67"/>
    <mergeCell ref="C72:E72"/>
    <mergeCell ref="E47:E48"/>
    <mergeCell ref="D66:E66"/>
    <mergeCell ref="C80:E80"/>
    <mergeCell ref="D71:E71"/>
    <mergeCell ref="D60:E60"/>
    <mergeCell ref="D54:E54"/>
    <mergeCell ref="D77:E77"/>
    <mergeCell ref="D79:E79"/>
    <mergeCell ref="D78:E78"/>
    <mergeCell ref="C68:C71"/>
    <mergeCell ref="C50:C54"/>
    <mergeCell ref="C56:C60"/>
    <mergeCell ref="C62:C66"/>
    <mergeCell ref="C47:D48"/>
    <mergeCell ref="D30:E30"/>
    <mergeCell ref="E11:E12"/>
    <mergeCell ref="D14:D17"/>
    <mergeCell ref="D18:E18"/>
    <mergeCell ref="D19:E19"/>
    <mergeCell ref="D20:D23"/>
    <mergeCell ref="D24:E24"/>
    <mergeCell ref="C14:C18"/>
    <mergeCell ref="C20:C24"/>
    <mergeCell ref="C11:D12"/>
    <mergeCell ref="C13:E13"/>
    <mergeCell ref="C25:E25"/>
    <mergeCell ref="H1:H2"/>
    <mergeCell ref="I1:I2"/>
    <mergeCell ref="J1:O1"/>
    <mergeCell ref="H8:O8"/>
    <mergeCell ref="N3:O3"/>
    <mergeCell ref="N6:O6"/>
    <mergeCell ref="N7:O7"/>
    <mergeCell ref="P1:P2"/>
    <mergeCell ref="N2:O2"/>
    <mergeCell ref="N4:O4"/>
    <mergeCell ref="N5:O5"/>
  </mergeCells>
  <hyperlinks>
    <hyperlink ref="A1" r:id="rId1" xr:uid="{4B9DA4BA-86D8-4DF3-BD03-167A4711D8A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Texas Method</vt:lpstr>
      <vt:lpstr>'Texas Method'!Print_Area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2020-09-25T21:31:13Z</dcterms:modified>
</cp:coreProperties>
</file>